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strandrea\Downloads\"/>
    </mc:Choice>
  </mc:AlternateContent>
  <xr:revisionPtr revIDLastSave="0" documentId="13_ncr:1_{2B4047E9-E14D-4895-8D29-2DB36D462841}" xr6:coauthVersionLast="32" xr6:coauthVersionMax="33" xr10:uidLastSave="{00000000-0000-0000-0000-000000000000}"/>
  <bookViews>
    <workbookView xWindow="84" yWindow="456" windowWidth="32556" windowHeight="20544" xr2:uid="{046B60CB-86DA-CB4B-A226-5BE0E0BE7E53}"/>
  </bookViews>
  <sheets>
    <sheet name="Table of contents" sheetId="9" r:id="rId1"/>
    <sheet name="Overallocation adjustment" sheetId="8" r:id="rId2"/>
    <sheet name="Self-correction summary" sheetId="5" r:id="rId3"/>
    <sheet name="If Aug. and Nov. '18 sell out" sheetId="1" r:id="rId4"/>
    <sheet name="If Aug '18 does not sell out" sheetId="2" r:id="rId5"/>
    <sheet name="If Nov '18 does not sell out" sheetId="3" r:id="rId6"/>
  </sheet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g" localSheetId="1">#REF!</definedName>
    <definedName name="\g">#REF!</definedName>
    <definedName name="\p" localSheetId="1">#REF!</definedName>
    <definedName name="\p">#REF!</definedName>
    <definedName name="\y" localSheetId="1">#REF!</definedName>
    <definedName name="\y">#REF!</definedName>
    <definedName name="_1_1030CYSTOCKS" localSheetId="1">#REF!</definedName>
    <definedName name="_1_1030CYSTOCKS">#REF!</definedName>
    <definedName name="Emissions___Fuels____Emitting_Activities__Fuel_and_Emissions" localSheetId="1">#REF!</definedName>
    <definedName name="Emissions___Fuels____Emitting_Activities__Fuel_and_Emissions">#REF!</definedName>
    <definedName name="Facilities_Coal_Coke_Clinker_and_FeeReg_only" localSheetId="1">#REF!</definedName>
    <definedName name="Facilities_Coal_Coke_Clinker_and_FeeReg_only">#REF!</definedName>
    <definedName name="Facilities_Total_net_MWh" localSheetId="1">#REF!</definedName>
    <definedName name="Facilities_Total_net_MWh">#REF!</definedName>
    <definedName name="Facility_summary_2008" localSheetId="1">#REF!</definedName>
    <definedName name="Facility_summary_2008">#REF!</definedName>
    <definedName name="Facility_summary_2009" localSheetId="1">#REF!</definedName>
    <definedName name="Facility_summary_2009">#REF!</definedName>
    <definedName name="Facility_summary_2010" localSheetId="1">#REF!</definedName>
    <definedName name="Facility_summary_2010">#REF!</definedName>
    <definedName name="MACROS" localSheetId="1">#REF!</definedName>
    <definedName name="MACROS">#REF!</definedName>
    <definedName name="Net_Generation_by_State__Type_1" localSheetId="1">#REF!</definedName>
    <definedName name="Net_Generation_by_State__Type_1">#REF!</definedName>
    <definedName name="Net_Generation_by_State__Type_of_Producer__Energy_Source" localSheetId="1">#REF!</definedName>
    <definedName name="Net_Generation_by_State__Type_of_Producer__Energy_Source">#REF!</definedName>
    <definedName name="Print_Area_MI" localSheetId="1">#REF!</definedName>
    <definedName name="Print_Area_MI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12" i="8" s="1"/>
  <c r="E10" i="8"/>
  <c r="E12" i="8" s="1"/>
  <c r="C10" i="8"/>
  <c r="C12" i="8" s="1"/>
  <c r="E19" i="3" l="1"/>
  <c r="E20" i="1"/>
  <c r="E19" i="1"/>
  <c r="C7" i="5" l="1"/>
  <c r="E7" i="5"/>
  <c r="D7" i="5"/>
  <c r="D9" i="5" l="1"/>
  <c r="D10" i="5" s="1"/>
  <c r="E9" i="5"/>
  <c r="E10" i="5" s="1"/>
  <c r="C9" i="5"/>
  <c r="C10" i="5" s="1"/>
  <c r="F22" i="3" l="1"/>
  <c r="E22" i="3"/>
  <c r="G22" i="3" s="1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F22" i="2"/>
  <c r="E22" i="2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F22" i="1"/>
  <c r="E22" i="1"/>
  <c r="G22" i="1" s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G22" i="2" l="1"/>
</calcChain>
</file>

<file path=xl/sharedStrings.xml><?xml version="1.0" encoding="utf-8"?>
<sst xmlns="http://schemas.openxmlformats.org/spreadsheetml/2006/main" count="80" uniqueCount="55">
  <si>
    <t>historical values</t>
  </si>
  <si>
    <t>model results (for a particular scenario)</t>
  </si>
  <si>
    <t>&gt; 0</t>
  </si>
  <si>
    <t>n/a</t>
  </si>
  <si>
    <t>dcullenward@nearzero.org</t>
  </si>
  <si>
    <t>minman@nearzero.org</t>
  </si>
  <si>
    <t>mikemas@nearzero.org</t>
  </si>
  <si>
    <t>California’s “self-correcting” cap-and-trade auction mechanism does not eliminate market overallocation</t>
  </si>
  <si>
    <t>Mason Inman, Michael Mastrandrea, Danny Cullenward, Near Zero / Carnegie Science</t>
  </si>
  <si>
    <t>May 23, 2018</t>
  </si>
  <si>
    <t>Adjusted market overallocation through 2020 with max "self-correction"</t>
  </si>
  <si>
    <t>Maximum auction "self-correction" (this report)</t>
  </si>
  <si>
    <t>Auction "self-correction" assumed in estimates (Busch 2017)</t>
  </si>
  <si>
    <t>Market overallocation through 2020 (Busch 2017)</t>
  </si>
  <si>
    <t>High estimate</t>
  </si>
  <si>
    <t>Low estimate</t>
  </si>
  <si>
    <t>Base estimate</t>
  </si>
  <si>
    <t>Category</t>
  </si>
  <si>
    <t>TABLE OF CONTENTS</t>
  </si>
  <si>
    <t>Worksheet name</t>
  </si>
  <si>
    <t>Description</t>
  </si>
  <si>
    <t>Market overallocation estimates through 2020 incorporating the auction "self-correction" mechanism</t>
  </si>
  <si>
    <t>Overallocation adjustment</t>
  </si>
  <si>
    <t>Inevitable removal from auction supply</t>
  </si>
  <si>
    <t>Additional removal from auction supply</t>
  </si>
  <si>
    <t>Total removal from auction supply</t>
  </si>
  <si>
    <t>Both Aug. and Nov. 2018
auctions sell out</t>
  </si>
  <si>
    <t>Self-correction summary</t>
  </si>
  <si>
    <t>Total unsold CA allowances (Feb 2016 - Feb 2017)</t>
  </si>
  <si>
    <t>Aug. and Nov. '18 sell out</t>
  </si>
  <si>
    <t>Fate of allowances that went unsold Feb. 2016 through Feb. 2017</t>
  </si>
  <si>
    <t>Scenario: Aug. 2018 and Nov. 2018 sell out</t>
  </si>
  <si>
    <t>Totals</t>
  </si>
  <si>
    <t>Unsold (per auction)</t>
  </si>
  <si>
    <t>Unsold stock remaining</t>
  </si>
  <si>
    <t>Reintroduced &amp; sold per quarter</t>
  </si>
  <si>
    <t>Removed from normal auction supply</t>
  </si>
  <si>
    <t>Reintroduced &amp; sold + removed</t>
  </si>
  <si>
    <t>Historical values</t>
  </si>
  <si>
    <t>Model results (for a particular scenario)</t>
  </si>
  <si>
    <t>Scenario: Aug. 2018 auction does not sell out</t>
  </si>
  <si>
    <t>Scenario: Aug. 2018 sells out but Nov. 2018 auction does not sell out</t>
  </si>
  <si>
    <t>If Aug '18 does not sell out</t>
  </si>
  <si>
    <t>If Nov '18 does not sell out</t>
  </si>
  <si>
    <t>Summary of possible outcomes for 2016-2017 unsold California allowances</t>
  </si>
  <si>
    <t>Fate of 2016-2017 unsold California allowances if Aug. and Nov. 2018 auctions sell out</t>
  </si>
  <si>
    <t>Fate of 2016-2017 unsold California allowances if Aug. 2018 auction does not sell out</t>
  </si>
  <si>
    <t>Fate of 2016-2017 unsold California allowances if Aug. 2018 auction sells out but Nov. 2018 auction does not</t>
  </si>
  <si>
    <t>Units: million metric tons CO2 equivalent (MMTCO2e)</t>
  </si>
  <si>
    <t>Market overallocation estimates through 2020</t>
  </si>
  <si>
    <t>Source</t>
  </si>
  <si>
    <t>Chris Busch, Oversupply Grows in the Western Climate Initiative Carbon Market, Energy Innovation Report (Dec. 2017).</t>
  </si>
  <si>
    <t>Total CA allowances reintroduced and sold 
(Nov. 2017 through Feb. 2019)</t>
  </si>
  <si>
    <t>Aug. 2018 auction sells out
but Nov. 2018 does not</t>
  </si>
  <si>
    <t>Aug. 2018 auction 
does not sell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</si>
</sst>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 applyFill="1"/>
    <xf numFmtId="0" fontId="0" fillId="0" borderId="0" xfId="0" applyAlignment="1">
      <alignment wrapText="1"/>
    </xf>
    <xf numFmtId="164" fontId="0" fillId="2" borderId="0" xfId="0" applyNumberFormat="1" applyFill="1"/>
    <xf numFmtId="164" fontId="3" fillId="0" borderId="0" xfId="0" applyNumberFormat="1" applyFont="1" applyFill="1"/>
    <xf numFmtId="0" fontId="0" fillId="2" borderId="0" xfId="0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/>
    <xf numFmtId="0" fontId="0" fillId="0" borderId="0" xfId="0" applyBorder="1" applyAlignment="1">
      <alignment wrapText="1"/>
    </xf>
    <xf numFmtId="0" fontId="1" fillId="0" borderId="0" xfId="0" applyFont="1"/>
    <xf numFmtId="2" fontId="3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64" fontId="3" fillId="0" borderId="0" xfId="0" applyNumberFormat="1" applyFont="1"/>
    <xf numFmtId="0" fontId="0" fillId="3" borderId="0" xfId="0" applyFill="1"/>
    <xf numFmtId="0" fontId="5" fillId="3" borderId="0" xfId="1" applyFill="1"/>
    <xf numFmtId="2" fontId="4" fillId="0" borderId="0" xfId="0" applyNumberFormat="1" applyFont="1" applyBorder="1"/>
    <xf numFmtId="2" fontId="4" fillId="0" borderId="0" xfId="0" applyNumberFormat="1" applyFont="1" applyFill="1" applyBorder="1"/>
    <xf numFmtId="0" fontId="0" fillId="0" borderId="0" xfId="0" applyBorder="1"/>
    <xf numFmtId="0" fontId="4" fillId="0" borderId="0" xfId="0" applyFont="1" applyBorder="1"/>
    <xf numFmtId="0" fontId="2" fillId="3" borderId="0" xfId="0" applyFont="1" applyFill="1"/>
    <xf numFmtId="0" fontId="0" fillId="3" borderId="0" xfId="0" quotePrefix="1" applyFill="1"/>
    <xf numFmtId="164" fontId="0" fillId="4" borderId="0" xfId="0" applyNumberFormat="1" applyFill="1"/>
    <xf numFmtId="0" fontId="0" fillId="4" borderId="0" xfId="0" applyFill="1"/>
    <xf numFmtId="164" fontId="4" fillId="4" borderId="0" xfId="0" applyNumberFormat="1" applyFont="1" applyFill="1"/>
    <xf numFmtId="0" fontId="0" fillId="3" borderId="0" xfId="0" applyFill="1" applyAlignment="1">
      <alignment wrapText="1"/>
    </xf>
    <xf numFmtId="2" fontId="0" fillId="3" borderId="0" xfId="0" applyNumberFormat="1" applyFill="1"/>
    <xf numFmtId="1" fontId="4" fillId="3" borderId="2" xfId="0" applyNumberFormat="1" applyFont="1" applyFill="1" applyBorder="1"/>
    <xf numFmtId="0" fontId="0" fillId="3" borderId="2" xfId="0" applyFill="1" applyBorder="1" applyAlignment="1">
      <alignment wrapText="1"/>
    </xf>
    <xf numFmtId="2" fontId="4" fillId="3" borderId="0" xfId="0" applyNumberFormat="1" applyFont="1" applyFill="1" applyBorder="1"/>
    <xf numFmtId="0" fontId="0" fillId="3" borderId="0" xfId="0" applyFill="1" applyBorder="1"/>
    <xf numFmtId="164" fontId="4" fillId="3" borderId="0" xfId="0" applyNumberFormat="1" applyFont="1" applyFill="1" applyBorder="1"/>
    <xf numFmtId="1" fontId="4" fillId="3" borderId="0" xfId="0" applyNumberFormat="1" applyFon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0" xfId="0" applyNumberFormat="1" applyFont="1" applyFill="1"/>
    <xf numFmtId="3" fontId="2" fillId="3" borderId="1" xfId="0" applyNumberFormat="1" applyFont="1" applyFill="1" applyBorder="1" applyAlignment="1">
      <alignment horizontal="left"/>
    </xf>
    <xf numFmtId="3" fontId="0" fillId="3" borderId="0" xfId="0" applyNumberFormat="1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2" fontId="4" fillId="0" borderId="3" xfId="0" applyNumberFormat="1" applyFont="1" applyBorder="1"/>
    <xf numFmtId="0" fontId="2" fillId="0" borderId="0" xfId="0" applyFont="1" applyBorder="1"/>
    <xf numFmtId="2" fontId="6" fillId="0" borderId="0" xfId="0" applyNumberFormat="1" applyFont="1" applyFill="1" applyBorder="1"/>
    <xf numFmtId="0" fontId="7" fillId="0" borderId="0" xfId="0" applyFont="1"/>
    <xf numFmtId="0" fontId="6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6" fillId="0" borderId="0" xfId="0" applyFont="1" applyFill="1" applyAlignment="1">
      <alignment wrapText="1"/>
    </xf>
    <xf numFmtId="164" fontId="4" fillId="2" borderId="0" xfId="0" applyNumberFormat="1" applyFont="1" applyFill="1"/>
    <xf numFmtId="165" fontId="0" fillId="0" borderId="0" xfId="0" applyNumberFormat="1"/>
    <xf numFmtId="3" fontId="8" fillId="3" borderId="0" xfId="0" applyNumberFormat="1" applyFont="1" applyFill="1"/>
    <xf numFmtId="3" fontId="0" fillId="3" borderId="0" xfId="0" quotePrefix="1" applyNumberFormat="1" applyFill="1" applyAlignment="1">
      <alignment horizontal="left" indent="1"/>
    </xf>
    <xf numFmtId="3" fontId="2" fillId="3" borderId="1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/>
                </a:solidFill>
              </a:rPr>
              <a:t>Market overallocation estimates in</a:t>
            </a:r>
            <a:r>
              <a:rPr lang="en-US" sz="1100" b="1" baseline="0">
                <a:solidFill>
                  <a:schemeClr val="tx1"/>
                </a:solidFill>
              </a:rPr>
              <a:t> 2020</a:t>
            </a:r>
            <a:r>
              <a:rPr lang="en-US" sz="1100" b="1">
                <a:solidFill>
                  <a:schemeClr val="tx1"/>
                </a:solidFill>
              </a:rPr>
              <a:t> with auction "self-correction"</a:t>
            </a:r>
            <a:br>
              <a:rPr lang="en-US" sz="1100" b="1" baseline="0">
                <a:solidFill>
                  <a:schemeClr val="tx1"/>
                </a:solidFill>
              </a:rPr>
            </a:br>
            <a:r>
              <a:rPr lang="en-US" sz="1100" b="1">
                <a:solidFill>
                  <a:schemeClr val="tx1"/>
                </a:solidFill>
              </a:rPr>
              <a:t>(million allowances)</a:t>
            </a:r>
          </a:p>
        </c:rich>
      </c:tx>
      <c:layout>
        <c:manualLayout>
          <c:xMode val="edge"/>
          <c:yMode val="edge"/>
          <c:x val="1.9582899104163953E-2"/>
          <c:y val="1.9767566254651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739864792256"/>
          <c:y val="0.190698587968818"/>
          <c:w val="0.68933300411602638"/>
          <c:h val="0.67087565268274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'Overallocation adjustment'!$B$7</c:f>
              <c:strCache>
                <c:ptCount val="1"/>
                <c:pt idx="0">
                  <c:v>Market overallocation through 2020 (Busch 2017)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59F5BB3-6BC6-48F1-91D1-7BC827724617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200" b="0" i="0" u="none" strike="noStrike" baseline="0">
                        <a:effectLst/>
                      </a:rPr>
                      <a:t>± 70</a:t>
                    </a:r>
                    <a:r>
                      <a:rPr lang="en-US"/>
                      <a:t> 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92E-49BA-9BA6-464C2F36E5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fixedVal"/>
            <c:noEndCap val="0"/>
            <c:val val="70"/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'Overallocation adjustment'!$H$1:$H$4</c:f>
              <c:numCache>
                <c:formatCode>General</c:formatCode>
                <c:ptCount val="4"/>
              </c:numCache>
            </c:numRef>
          </c:cat>
          <c:val>
            <c:numRef>
              <c:f>'Overallocation adjustment'!$C$7</c:f>
              <c:numCache>
                <c:formatCode>0</c:formatCode>
                <c:ptCount val="1"/>
                <c:pt idx="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E-49BA-9BA6-464C2F36E525}"/>
            </c:ext>
          </c:extLst>
        </c:ser>
        <c:ser>
          <c:idx val="2"/>
          <c:order val="1"/>
          <c:tx>
            <c:strRef>
              <c:f>'Overallocation adjustment'!$B$12</c:f>
              <c:strCache>
                <c:ptCount val="1"/>
                <c:pt idx="0">
                  <c:v>Adjusted market overallocation through 2020 with max "self-correction"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E-49BA-9BA6-464C2F36E52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E83F7E7-0CD8-4E32-9D01-C7BCC5B3C14A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200" b="0" i="0" u="none" strike="noStrike" baseline="0">
                        <a:effectLst/>
                      </a:rPr>
                      <a:t>± 70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92E-49BA-9BA6-464C2F36E52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fixedVal"/>
            <c:noEndCap val="0"/>
            <c:val val="70"/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'Overallocation adjustment'!$H$1:$H$4</c:f>
              <c:numCache>
                <c:formatCode>General</c:formatCode>
                <c:ptCount val="4"/>
              </c:numCache>
            </c:numRef>
          </c:cat>
          <c:val>
            <c:numRef>
              <c:f>'Overallocation adjustment'!$C$12</c:f>
              <c:numCache>
                <c:formatCode>0</c:formatCode>
                <c:ptCount val="1"/>
                <c:pt idx="0">
                  <c:v>245.282205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2E-49BA-9BA6-464C2F36E52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48"/>
        <c:overlap val="-65"/>
        <c:axId val="-423450448"/>
        <c:axId val="-423446320"/>
      </c:barChart>
      <c:catAx>
        <c:axId val="-42345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23446320"/>
        <c:crosses val="autoZero"/>
        <c:auto val="1"/>
        <c:lblAlgn val="ctr"/>
        <c:lblOffset val="100"/>
        <c:noMultiLvlLbl val="0"/>
      </c:catAx>
      <c:valAx>
        <c:axId val="-423446320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345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Possible</a:t>
            </a:r>
            <a:r>
              <a:rPr lang="en-US" baseline="0"/>
              <a:t> outcomes for 2016-2017 unsold California allowances</a:t>
            </a:r>
          </a:p>
          <a:p>
            <a:pPr>
              <a:defRPr/>
            </a:pPr>
            <a:r>
              <a:rPr lang="en-US" baseline="0"/>
              <a:t>(millions of allowances)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Removal from auction supply (inevitable)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'Self-correction summary'!$C$6:$E$6</c:f>
              <c:strCache>
                <c:ptCount val="3"/>
                <c:pt idx="0">
                  <c:v>Both Aug. and Nov. 2018
auctions sell out</c:v>
                </c:pt>
                <c:pt idx="1">
                  <c:v>Aug. 2018 auction sells out
but Nov. 2018 does not</c:v>
                </c:pt>
                <c:pt idx="2">
                  <c:v>Aug. 2018 auction 
does not sell out</c:v>
                </c:pt>
              </c:strCache>
            </c:strRef>
          </c:cat>
          <c:val>
            <c:numRef>
              <c:f>'Self-correction summary'!$C$9:$E$9</c:f>
              <c:numCache>
                <c:formatCode>0.00</c:formatCode>
                <c:ptCount val="3"/>
                <c:pt idx="0">
                  <c:v>38.296926999999997</c:v>
                </c:pt>
                <c:pt idx="1">
                  <c:v>38.296926999999997</c:v>
                </c:pt>
                <c:pt idx="2">
                  <c:v>38.296926999999997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4-FE4C-A7CE-337E24C3B0C4}"/>
            </c:ext>
          </c:extLst>
        </c:ser>
        <c:ser>
          <c:idx val="1"/>
          <c:order val="1"/>
          <c:tx>
            <c:v>Removal from auction supply (additional)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'Self-correction summary'!$C$6:$E$6</c:f>
              <c:strCache>
                <c:ptCount val="3"/>
                <c:pt idx="0">
                  <c:v>Both Aug. and Nov. 2018
auctions sell out</c:v>
                </c:pt>
                <c:pt idx="1">
                  <c:v>Aug. 2018 auction sells out
but Nov. 2018 does not</c:v>
                </c:pt>
                <c:pt idx="2">
                  <c:v>Aug. 2018 auction 
does not sell out</c:v>
                </c:pt>
              </c:strCache>
            </c:strRef>
          </c:cat>
          <c:val>
            <c:numRef>
              <c:f>'Self-correction summary'!$C$10:$E$10</c:f>
              <c:numCache>
                <c:formatCode>0.00</c:formatCode>
                <c:ptCount val="3"/>
                <c:pt idx="0">
                  <c:v>0</c:v>
                </c:pt>
                <c:pt idx="1">
                  <c:v>14.109302000000007</c:v>
                </c:pt>
                <c:pt idx="2">
                  <c:v>28.026387999999997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4-FE4C-A7CE-337E24C3B0C4}"/>
            </c:ext>
          </c:extLst>
        </c:ser>
        <c:ser>
          <c:idx val="2"/>
          <c:order val="2"/>
          <c:tx>
            <c:v>Reintroduced and sold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'Self-correction summary'!$C$6:$E$6</c:f>
              <c:strCache>
                <c:ptCount val="3"/>
                <c:pt idx="0">
                  <c:v>Both Aug. and Nov. 2018
auctions sell out</c:v>
                </c:pt>
                <c:pt idx="1">
                  <c:v>Aug. 2018 auction sells out
but Nov. 2018 does not</c:v>
                </c:pt>
                <c:pt idx="2">
                  <c:v>Aug. 2018 auction 
does not sell out</c:v>
                </c:pt>
              </c:strCache>
            </c:strRef>
          </c:cat>
          <c:val>
            <c:numRef>
              <c:f>'Self-correction summary'!$C$13:$E$13</c:f>
              <c:numCache>
                <c:formatCode>0.00</c:formatCode>
                <c:ptCount val="3"/>
                <c:pt idx="0">
                  <c:v>80.148589000000001</c:v>
                </c:pt>
                <c:pt idx="1">
                  <c:v>66.039287000000002</c:v>
                </c:pt>
                <c:pt idx="2">
                  <c:v>52.122200999999997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4-FE4C-A7CE-337E24C3B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3424783"/>
        <c:axId val="2073429551"/>
      </c:barChart>
      <c:catAx>
        <c:axId val="207342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429551"/>
        <c:crosses val="autoZero"/>
        <c:auto val="1"/>
        <c:lblAlgn val="ctr"/>
        <c:lblOffset val="100"/>
        <c:noMultiLvlLbl val="0"/>
      </c:catAx>
      <c:valAx>
        <c:axId val="2073429551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allowances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42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California</a:t>
            </a:r>
            <a:r>
              <a:rPr lang="en-US" baseline="0"/>
              <a:t> 2016-2017 u</a:t>
            </a:r>
            <a:r>
              <a:rPr lang="en-US"/>
              <a:t>nsol</a:t>
            </a:r>
            <a:r>
              <a:rPr lang="en-US" baseline="0"/>
              <a:t>d allowances:</a:t>
            </a:r>
          </a:p>
          <a:p>
            <a:pPr>
              <a:defRPr/>
            </a:pPr>
            <a:r>
              <a:rPr lang="en-US" baseline="0"/>
              <a:t>Reintroduced and sold or removed from normal auction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'If Aug. and Nov. ''18 sell out'!$D$7</c:f>
              <c:strCache>
                <c:ptCount val="1"/>
                <c:pt idx="0">
                  <c:v>Unsold stock remaining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'If Aug. and Nov. ''18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Aug. and Nov. ''18 sell out'!$D$8:$D$20</c:f>
              <c:numCache>
                <c:formatCode>0.0</c:formatCode>
                <c:ptCount val="13"/>
                <c:pt idx="0">
                  <c:v>2.9512749999999999</c:v>
                </c:pt>
                <c:pt idx="1">
                  <c:v>38.562098000000006</c:v>
                </c:pt>
                <c:pt idx="2">
                  <c:v>74.172921000000002</c:v>
                </c:pt>
                <c:pt idx="3">
                  <c:v>83.107753000000002</c:v>
                </c:pt>
                <c:pt idx="4">
                  <c:v>118.44552</c:v>
                </c:pt>
                <c:pt idx="5">
                  <c:v>118.44552</c:v>
                </c:pt>
                <c:pt idx="6">
                  <c:v>118.44552</c:v>
                </c:pt>
                <c:pt idx="7">
                  <c:v>104.70489600000001</c:v>
                </c:pt>
                <c:pt idx="8">
                  <c:v>91.743080000000006</c:v>
                </c:pt>
                <c:pt idx="9">
                  <c:v>79.916674</c:v>
                </c:pt>
                <c:pt idx="10">
                  <c:v>44.305851000000004</c:v>
                </c:pt>
                <c:pt idx="11">
                  <c:v>30.388766000000004</c:v>
                </c:pt>
                <c:pt idx="12">
                  <c:v>3.32520000000045E-2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5-0C4B-BA0F-6612E58FB123}"/>
            </c:ext>
          </c:extLst>
        </c:ser>
        <c:ser>
          <c:idx val="2"/>
          <c:order val="1"/>
          <c:tx>
            <c:strRef>
              <c:f>'If Aug. and Nov. ''18 sell out'!$F$7</c:f>
              <c:strCache>
                <c:ptCount val="1"/>
                <c:pt idx="0">
                  <c:v>Removed from normal auction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'If Aug. and Nov. ''18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Aug. and Nov. ''18 sell out'!$F$8:$F$20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0.35697800000000002</c:v>
                </c:pt>
                <c:pt idx="10">
                  <c:v>21.693738</c:v>
                </c:pt>
                <c:pt idx="11">
                  <c:v>0</c:v>
                </c:pt>
                <c:pt idx="12">
                  <c:v>16.246212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5-0C4B-BA0F-6612E58FB123}"/>
            </c:ext>
          </c:extLst>
        </c:ser>
        <c:ser>
          <c:idx val="1"/>
          <c:order val="2"/>
          <c:tx>
            <c:strRef>
              <c:f>'If Aug. and Nov. ''18 sell out'!$E$7</c:f>
              <c:strCache>
                <c:ptCount val="1"/>
                <c:pt idx="0">
                  <c:v>Reintroduced &amp; sold per quarter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'If Aug. and Nov. ''18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Aug. and Nov. ''18 sell out'!$E$8:$E$20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13.740624</c:v>
                </c:pt>
                <c:pt idx="8">
                  <c:v>12.961816000000001</c:v>
                </c:pt>
                <c:pt idx="9">
                  <c:v>11.469428000000001</c:v>
                </c:pt>
                <c:pt idx="10">
                  <c:v>13.917085</c:v>
                </c:pt>
                <c:pt idx="11">
                  <c:v>13.917085</c:v>
                </c:pt>
                <c:pt idx="12">
                  <c:v>14.109302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5-0C4B-BA0F-6612E58F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8052447"/>
        <c:axId val="1428045839"/>
      </c:barChart>
      <c:dateAx>
        <c:axId val="1428052447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045839"/>
        <c:crosses val="autoZero"/>
        <c:auto val="1"/>
        <c:lblOffset val="100"/>
        <c:baseTimeUnit val="months"/>
        <c:majorUnit val="3"/>
        <c:majorTimeUnit val="months"/>
      </c:dateAx>
      <c:valAx>
        <c:axId val="1428045839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052447"/>
        <c:crossesAt val="42401"/>
        <c:crossBetween val="between"/>
        <c:majorUnit val="5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6360177584184954"/>
          <c:y val="0.17145183175033921"/>
          <c:w val="0.32363226671134188"/>
          <c:h val="0.1373822369897114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California</a:t>
            </a:r>
            <a:r>
              <a:rPr lang="en-US" baseline="0"/>
              <a:t> 2016-2017 u</a:t>
            </a:r>
            <a:r>
              <a:rPr lang="en-US"/>
              <a:t>nsol</a:t>
            </a:r>
            <a:r>
              <a:rPr lang="en-US" baseline="0"/>
              <a:t>d allowances: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Reintroduced and sold or removed from normal auction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'If Aug ''18 does not sell out'!$D$7</c:f>
              <c:strCache>
                <c:ptCount val="1"/>
                <c:pt idx="0">
                  <c:v>Unsold stock remaining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'If Aug ''18 does not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Aug ''18 does not sell out'!$D$8:$D$20</c:f>
              <c:numCache>
                <c:formatCode>0.0</c:formatCode>
                <c:ptCount val="13"/>
                <c:pt idx="0">
                  <c:v>2.9512749999999999</c:v>
                </c:pt>
                <c:pt idx="1">
                  <c:v>38.562098000000006</c:v>
                </c:pt>
                <c:pt idx="2">
                  <c:v>74.172921000000002</c:v>
                </c:pt>
                <c:pt idx="3">
                  <c:v>83.107753000000002</c:v>
                </c:pt>
                <c:pt idx="4">
                  <c:v>118.44552</c:v>
                </c:pt>
                <c:pt idx="5">
                  <c:v>118.44552</c:v>
                </c:pt>
                <c:pt idx="6">
                  <c:v>118.44552</c:v>
                </c:pt>
                <c:pt idx="7">
                  <c:v>104.70489600000001</c:v>
                </c:pt>
                <c:pt idx="8">
                  <c:v>91.743080000000006</c:v>
                </c:pt>
                <c:pt idx="9">
                  <c:v>79.916674</c:v>
                </c:pt>
                <c:pt idx="10">
                  <c:v>44.305851000000004</c:v>
                </c:pt>
                <c:pt idx="11">
                  <c:v>35.371019000000004</c:v>
                </c:pt>
                <c:pt idx="12">
                  <c:v>3.32520000000045E-2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1-1C4D-84E5-AE7B16BAE299}"/>
            </c:ext>
          </c:extLst>
        </c:ser>
        <c:ser>
          <c:idx val="2"/>
          <c:order val="1"/>
          <c:tx>
            <c:strRef>
              <c:f>'If Aug ''18 does not sell out'!$F$7</c:f>
              <c:strCache>
                <c:ptCount val="1"/>
                <c:pt idx="0">
                  <c:v>Removed from normal auction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'If Aug ''18 does not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Aug ''18 does not sell out'!$F$8:$F$20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0.35697800000000002</c:v>
                </c:pt>
                <c:pt idx="10">
                  <c:v>21.693738</c:v>
                </c:pt>
                <c:pt idx="11">
                  <c:v>8.9348320000000001</c:v>
                </c:pt>
                <c:pt idx="12">
                  <c:v>35.337766999999999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1-1C4D-84E5-AE7B16BAE299}"/>
            </c:ext>
          </c:extLst>
        </c:ser>
        <c:ser>
          <c:idx val="1"/>
          <c:order val="2"/>
          <c:tx>
            <c:strRef>
              <c:f>'If Aug ''18 does not sell out'!$E$7</c:f>
              <c:strCache>
                <c:ptCount val="1"/>
                <c:pt idx="0">
                  <c:v>Reintroduced &amp; sold per quarter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'If Aug ''18 does not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Aug ''18 does not sell out'!$E$8:$E$20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13.740624</c:v>
                </c:pt>
                <c:pt idx="8">
                  <c:v>12.961816000000001</c:v>
                </c:pt>
                <c:pt idx="9">
                  <c:v>11.469428000000001</c:v>
                </c:pt>
                <c:pt idx="10">
                  <c:v>13.917085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1-1C4D-84E5-AE7B16BA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8052447"/>
        <c:axId val="1428045839"/>
      </c:barChart>
      <c:dateAx>
        <c:axId val="1428052447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045839"/>
        <c:crosses val="autoZero"/>
        <c:auto val="1"/>
        <c:lblOffset val="100"/>
        <c:baseTimeUnit val="months"/>
        <c:majorUnit val="3"/>
        <c:majorTimeUnit val="months"/>
      </c:dateAx>
      <c:valAx>
        <c:axId val="1428045839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allowances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052447"/>
        <c:crossesAt val="42401"/>
        <c:crossBetween val="between"/>
        <c:majorUnit val="5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5296347796950915"/>
          <c:y val="0.15516960651289011"/>
          <c:w val="0.32363226671134188"/>
          <c:h val="0.1373822369897114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California</a:t>
            </a:r>
            <a:r>
              <a:rPr lang="en-US" baseline="0"/>
              <a:t> 2016-2017 u</a:t>
            </a:r>
            <a:r>
              <a:rPr lang="en-US"/>
              <a:t>nsol</a:t>
            </a:r>
            <a:r>
              <a:rPr lang="en-US" baseline="0"/>
              <a:t>d allowances: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Reintroduced and sold or removed from normal auction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'If Nov ''18 does not sell out'!$D$7</c:f>
              <c:strCache>
                <c:ptCount val="1"/>
                <c:pt idx="0">
                  <c:v>Unsold stock remaining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'If Nov ''18 does not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Nov ''18 does not sell out'!$D$8:$D$20</c:f>
              <c:numCache>
                <c:formatCode>0.0</c:formatCode>
                <c:ptCount val="13"/>
                <c:pt idx="0">
                  <c:v>2.9512749999999999</c:v>
                </c:pt>
                <c:pt idx="1">
                  <c:v>38.562098000000006</c:v>
                </c:pt>
                <c:pt idx="2">
                  <c:v>74.172921000000002</c:v>
                </c:pt>
                <c:pt idx="3">
                  <c:v>83.107753000000002</c:v>
                </c:pt>
                <c:pt idx="4">
                  <c:v>118.44552</c:v>
                </c:pt>
                <c:pt idx="5">
                  <c:v>118.44552</c:v>
                </c:pt>
                <c:pt idx="6">
                  <c:v>118.44552</c:v>
                </c:pt>
                <c:pt idx="7">
                  <c:v>104.70489600000001</c:v>
                </c:pt>
                <c:pt idx="8">
                  <c:v>91.743080000000006</c:v>
                </c:pt>
                <c:pt idx="9">
                  <c:v>79.916674</c:v>
                </c:pt>
                <c:pt idx="10">
                  <c:v>44.305851000000004</c:v>
                </c:pt>
                <c:pt idx="11">
                  <c:v>30.388766000000004</c:v>
                </c:pt>
                <c:pt idx="12">
                  <c:v>3.32520000000045E-2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C-9943-8C1B-40A8F663E448}"/>
            </c:ext>
          </c:extLst>
        </c:ser>
        <c:ser>
          <c:idx val="2"/>
          <c:order val="1"/>
          <c:tx>
            <c:strRef>
              <c:f>'If Nov ''18 does not sell out'!$F$7</c:f>
              <c:strCache>
                <c:ptCount val="1"/>
                <c:pt idx="0">
                  <c:v>Removed from normal auction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'If Nov ''18 does not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Nov ''18 does not sell out'!$F$8:$F$20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0.35697800000000002</c:v>
                </c:pt>
                <c:pt idx="10">
                  <c:v>21.693738</c:v>
                </c:pt>
                <c:pt idx="11">
                  <c:v>0</c:v>
                </c:pt>
                <c:pt idx="12">
                  <c:v>30.355513999999999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C-9943-8C1B-40A8F663E448}"/>
            </c:ext>
          </c:extLst>
        </c:ser>
        <c:ser>
          <c:idx val="1"/>
          <c:order val="2"/>
          <c:tx>
            <c:strRef>
              <c:f>'If Nov ''18 does not sell out'!$E$7</c:f>
              <c:strCache>
                <c:ptCount val="1"/>
                <c:pt idx="0">
                  <c:v>Reintroduced &amp; sold per quarter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'If Nov ''18 does not sell out'!$B$8:$B$20</c:f>
              <c:numCache>
                <c:formatCode>[$-409]mmm\-yy;@</c:formatCode>
                <c:ptCount val="13"/>
                <c:pt idx="0">
                  <c:v>42401</c:v>
                </c:pt>
                <c:pt idx="1">
                  <c:v>42491</c:v>
                </c:pt>
                <c:pt idx="2">
                  <c:v>42583</c:v>
                </c:pt>
                <c:pt idx="3">
                  <c:v>42675</c:v>
                </c:pt>
                <c:pt idx="4">
                  <c:v>42767</c:v>
                </c:pt>
                <c:pt idx="5">
                  <c:v>42856</c:v>
                </c:pt>
                <c:pt idx="6">
                  <c:v>42948</c:v>
                </c:pt>
                <c:pt idx="7">
                  <c:v>43040</c:v>
                </c:pt>
                <c:pt idx="8">
                  <c:v>43132</c:v>
                </c:pt>
                <c:pt idx="9">
                  <c:v>43221</c:v>
                </c:pt>
                <c:pt idx="10">
                  <c:v>43313</c:v>
                </c:pt>
                <c:pt idx="11">
                  <c:v>43405</c:v>
                </c:pt>
                <c:pt idx="12">
                  <c:v>43497</c:v>
                </c:pt>
              </c:numCache>
            </c:numRef>
          </c:cat>
          <c:val>
            <c:numRef>
              <c:f>'If Nov ''18 does not sell out'!$E$8:$E$20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13.740624</c:v>
                </c:pt>
                <c:pt idx="8">
                  <c:v>12.961816000000001</c:v>
                </c:pt>
                <c:pt idx="9">
                  <c:v>11.469428000000001</c:v>
                </c:pt>
                <c:pt idx="10">
                  <c:v>13.917085</c:v>
                </c:pt>
                <c:pt idx="11">
                  <c:v>13.917085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C-9943-8C1B-40A8F663E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8052447"/>
        <c:axId val="1428045839"/>
      </c:barChart>
      <c:dateAx>
        <c:axId val="1428052447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045839"/>
        <c:crosses val="autoZero"/>
        <c:auto val="1"/>
        <c:lblOffset val="100"/>
        <c:baseTimeUnit val="months"/>
        <c:majorUnit val="3"/>
        <c:majorTimeUnit val="months"/>
      </c:dateAx>
      <c:valAx>
        <c:axId val="1428045839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allowances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052447"/>
        <c:crossesAt val="42401"/>
        <c:crossBetween val="between"/>
        <c:majorUnit val="5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5083581839504101"/>
          <c:y val="0.16331071913161466"/>
          <c:w val="0.32363226671134188"/>
          <c:h val="0.1373822369897114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837413</xdr:colOff>
      <xdr:row>3</xdr:row>
      <xdr:rowOff>101752</xdr:rowOff>
    </xdr:from>
    <xdr:to>
      <xdr:col>11</xdr:col>
      <xdr:colOff>793561</xdr:colOff>
      <xdr:row>19</xdr:row>
      <xdr:rowOff>91664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FC09A-3E1D-4738-92B9-4EBAF3428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</cdr:x>
      <cdr:y>0.85926</cdr:y>
    </cdr:from>
    <cdr:to>
      <cdr:x>0.44527</cdr:x>
      <cdr:y>0.99246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cdr:cNvPr>
        <cdr:cNvSpPr txBox="1"/>
      </cdr:nvSpPr>
      <cdr:spPr>
        <a:xfrm xmlns:a="http://schemas.openxmlformats.org/drawingml/2006/main">
          <a:off x="1093034" y="2554198"/>
          <a:ext cx="1289170" cy="39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/>
            <a:t>Busch (2017)</a:t>
          </a:r>
        </a:p>
        <a:p xmlns:a="http://schemas.openxmlformats.org/drawingml/2006/main">
          <a:pPr algn="ctr"/>
          <a:r>
            <a:rPr lang="en-US" sz="1100" b="0"/>
            <a:t>min. removal</a:t>
          </a:r>
        </a:p>
      </cdr:txBody>
    </cdr:sp>
  </cdr:relSizeAnchor>
  <cdr:relSizeAnchor xmlns:cdr="http://schemas.openxmlformats.org/drawingml/2006/chartDrawing">
    <cdr:from>
      <cdr:x>0.48559</cdr:x>
      <cdr:y>0.86429</cdr:y>
    </cdr:from>
    <cdr:to>
      <cdr:x>0.71282</cdr:x>
      <cdr:y>0.99749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E38F0FE-FA39-4E1A-B73E-6FC7D648D970}"/>
            </a:ext>
          </a:extLst>
        </cdr:cNvPr>
        <cdr:cNvSpPr txBox="1"/>
      </cdr:nvSpPr>
      <cdr:spPr>
        <a:xfrm xmlns:a="http://schemas.openxmlformats.org/drawingml/2006/main">
          <a:off x="2597953" y="2569132"/>
          <a:ext cx="1215662" cy="39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/>
            <a:t>Busch (2017)</a:t>
          </a:r>
        </a:p>
        <a:p xmlns:a="http://schemas.openxmlformats.org/drawingml/2006/main">
          <a:pPr algn="ctr"/>
          <a:r>
            <a:rPr lang="en-US" sz="1100" b="0"/>
            <a:t>max. removal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245110</xdr:colOff>
      <xdr:row>4</xdr:row>
      <xdr:rowOff>174625</xdr:rowOff>
    </xdr:from>
    <xdr:to>
      <xdr:col>12</xdr:col>
      <xdr:colOff>448310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6089B8-AFEC-9743-8C33-773FA134C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16</xdr:col>
      <xdr:colOff>190500</xdr:colOff>
      <xdr:row>30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AFC734-60A5-9346-A31C-F98BA53A4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16</xdr:col>
      <xdr:colOff>190500</xdr:colOff>
      <xdr:row>30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E35634-0A93-4642-80DB-BD77DD2BC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16</xdr:col>
      <xdr:colOff>190500</xdr:colOff>
      <xdr:row>30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D1CCA3-4024-1940-B20B-7A48FE12D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nman@nearzero.org" TargetMode="External"/><Relationship Id="rId2" Type="http://schemas.openxmlformats.org/officeDocument/2006/relationships/hyperlink" Target="mailto:mikemas@nearzero.org" TargetMode="External"/><Relationship Id="rId1" Type="http://schemas.openxmlformats.org/officeDocument/2006/relationships/hyperlink" Target="mailto:dcullenward@nearzero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41B3-E1E9-4F8E-9CAC-097F9DA19EE0}">
  <dimension ref="B2:J24"/>
  <sheetViews>
    <sheetView tabSelected="1" workbookViewId="0">
      <selection activeCell="B8" sqref="B8"/>
    </sheetView>
  </sheetViews>
  <sheetFormatPr defaultColWidth="8.69921875" defaultRowHeight="15.6" x14ac:dyDescent="0.3"/>
  <cols>
    <col min="1" max="1" width="10.796875" style="19" customWidth="1"/>
    <col min="2" max="2" width="25" style="19" customWidth="1"/>
    <col min="3" max="3" width="20.69921875" style="19" customWidth="1"/>
    <col min="4" max="9" width="8.69921875" style="19"/>
    <col min="10" max="10" width="16.796875" style="19" customWidth="1"/>
    <col min="11" max="16384" width="8.69921875" style="19"/>
  </cols>
  <sheetData>
    <row r="2" spans="2:10" x14ac:dyDescent="0.3">
      <c r="B2" s="25" t="s">
        <v>7</v>
      </c>
    </row>
    <row r="3" spans="2:10" x14ac:dyDescent="0.3">
      <c r="B3" s="19" t="s">
        <v>8</v>
      </c>
    </row>
    <row r="4" spans="2:10" x14ac:dyDescent="0.3">
      <c r="B4" s="20" t="s">
        <v>5</v>
      </c>
      <c r="C4" s="20" t="s">
        <v>6</v>
      </c>
      <c r="D4" s="20" t="s">
        <v>4</v>
      </c>
      <c r="E4" s="20"/>
    </row>
    <row r="5" spans="2:10" x14ac:dyDescent="0.3">
      <c r="B5" s="26" t="s">
        <v>9</v>
      </c>
    </row>
    <row r="8" spans="2:10" x14ac:dyDescent="0.3">
      <c r="B8" s="40" t="s">
        <v>18</v>
      </c>
    </row>
    <row r="10" spans="2:10" ht="16.2" thickBot="1" x14ac:dyDescent="0.35">
      <c r="B10" s="41" t="s">
        <v>19</v>
      </c>
      <c r="C10" s="59" t="s">
        <v>20</v>
      </c>
      <c r="D10" s="59"/>
      <c r="E10" s="59"/>
      <c r="F10" s="59"/>
      <c r="G10" s="59"/>
      <c r="H10" s="59"/>
      <c r="I10" s="59"/>
      <c r="J10" s="59"/>
    </row>
    <row r="11" spans="2:10" ht="19.95" customHeight="1" thickTop="1" x14ac:dyDescent="0.3">
      <c r="B11" s="19" t="s">
        <v>22</v>
      </c>
      <c r="C11" s="19" t="s">
        <v>21</v>
      </c>
    </row>
    <row r="12" spans="2:10" ht="19.95" customHeight="1" x14ac:dyDescent="0.3">
      <c r="B12" s="19" t="s">
        <v>27</v>
      </c>
      <c r="C12" s="19" t="s">
        <v>44</v>
      </c>
    </row>
    <row r="13" spans="2:10" ht="19.95" customHeight="1" x14ac:dyDescent="0.3">
      <c r="B13" s="42" t="s">
        <v>29</v>
      </c>
      <c r="C13" s="42" t="s">
        <v>45</v>
      </c>
      <c r="D13" s="42"/>
      <c r="E13" s="42"/>
      <c r="F13" s="42"/>
      <c r="G13" s="42"/>
    </row>
    <row r="14" spans="2:10" ht="19.95" customHeight="1" x14ac:dyDescent="0.3">
      <c r="B14" s="42" t="s">
        <v>42</v>
      </c>
      <c r="C14" s="42" t="s">
        <v>46</v>
      </c>
      <c r="D14" s="42"/>
      <c r="E14" s="42"/>
      <c r="F14" s="42"/>
      <c r="G14" s="42"/>
    </row>
    <row r="15" spans="2:10" ht="19.95" customHeight="1" x14ac:dyDescent="0.3">
      <c r="B15" s="19" t="s">
        <v>43</v>
      </c>
      <c r="C15" s="42" t="s">
        <v>47</v>
      </c>
    </row>
    <row r="16" spans="2:10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</sheetData>
  <mergeCells count="1">
    <mergeCell ref="C10:J10"/>
  </mergeCells>
  <hyperlinks>
    <hyperlink ref="D4" r:id="rId1" xr:uid="{E67A5703-5C65-4206-8E6E-7260D50F128B}"/>
    <hyperlink ref="C4" r:id="rId2" xr:uid="{ED680350-27E6-48B8-A900-0173A45D0E63}"/>
    <hyperlink ref="B4" r:id="rId3" xr:uid="{9B5926D5-90B2-4AA9-9E44-E0A816FF9A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7FAA-3899-4B19-A17B-B4CF58FE8001}">
  <dimension ref="B1:J18"/>
  <sheetViews>
    <sheetView zoomScale="102" workbookViewId="0">
      <selection activeCell="J28" sqref="J28"/>
    </sheetView>
  </sheetViews>
  <sheetFormatPr defaultColWidth="11.19921875" defaultRowHeight="15.6" x14ac:dyDescent="0.3"/>
  <cols>
    <col min="1" max="1" width="11.19921875" style="19"/>
    <col min="2" max="2" width="60.69921875" style="19" customWidth="1"/>
    <col min="3" max="5" width="13.296875" style="19" customWidth="1"/>
    <col min="6" max="7" width="11.19921875" style="19"/>
    <col min="8" max="8" width="14.796875" style="30" customWidth="1"/>
    <col min="9" max="16384" width="11.19921875" style="19"/>
  </cols>
  <sheetData>
    <row r="1" spans="2:10" x14ac:dyDescent="0.3">
      <c r="I1" s="31"/>
      <c r="J1" s="31"/>
    </row>
    <row r="2" spans="2:10" x14ac:dyDescent="0.3">
      <c r="I2" s="31"/>
      <c r="J2" s="31"/>
    </row>
    <row r="3" spans="2:10" x14ac:dyDescent="0.3">
      <c r="B3" s="40" t="s">
        <v>49</v>
      </c>
      <c r="I3" s="31"/>
      <c r="J3" s="31"/>
    </row>
    <row r="4" spans="2:10" x14ac:dyDescent="0.3">
      <c r="B4" s="57" t="s">
        <v>48</v>
      </c>
      <c r="C4" s="31"/>
    </row>
    <row r="5" spans="2:10" x14ac:dyDescent="0.3">
      <c r="B5" s="57"/>
      <c r="C5" s="31"/>
    </row>
    <row r="6" spans="2:10" ht="16.2" thickBot="1" x14ac:dyDescent="0.35">
      <c r="B6" s="39" t="s">
        <v>17</v>
      </c>
      <c r="C6" s="38" t="s">
        <v>16</v>
      </c>
      <c r="D6" s="38" t="s">
        <v>15</v>
      </c>
      <c r="E6" s="38" t="s">
        <v>14</v>
      </c>
      <c r="I6" s="31"/>
    </row>
    <row r="7" spans="2:10" ht="16.2" thickTop="1" x14ac:dyDescent="0.3">
      <c r="B7" s="19" t="s">
        <v>13</v>
      </c>
      <c r="C7" s="37">
        <v>270</v>
      </c>
      <c r="D7" s="37">
        <v>200</v>
      </c>
      <c r="E7" s="37">
        <v>340</v>
      </c>
    </row>
    <row r="8" spans="2:10" x14ac:dyDescent="0.3">
      <c r="B8" s="35" t="s">
        <v>12</v>
      </c>
      <c r="C8" s="36">
        <v>41.605519999999999</v>
      </c>
      <c r="D8" s="36">
        <v>41.605519999999999</v>
      </c>
      <c r="E8" s="36">
        <v>41.605519999999999</v>
      </c>
    </row>
    <row r="9" spans="2:10" x14ac:dyDescent="0.3">
      <c r="B9" s="35"/>
      <c r="C9" s="36"/>
      <c r="D9" s="36"/>
      <c r="E9" s="36"/>
    </row>
    <row r="10" spans="2:10" x14ac:dyDescent="0.3">
      <c r="B10" s="35" t="s">
        <v>11</v>
      </c>
      <c r="C10" s="36">
        <f>'Self-correction summary'!$E11</f>
        <v>66.323314999999994</v>
      </c>
      <c r="D10" s="36">
        <f>'Self-correction summary'!$E11</f>
        <v>66.323314999999994</v>
      </c>
      <c r="E10" s="36">
        <f>'Self-correction summary'!$E11</f>
        <v>66.323314999999994</v>
      </c>
    </row>
    <row r="11" spans="2:10" x14ac:dyDescent="0.3">
      <c r="B11" s="35"/>
      <c r="C11" s="34"/>
      <c r="D11" s="34"/>
      <c r="E11" s="34"/>
    </row>
    <row r="12" spans="2:10" ht="14.55" customHeight="1" x14ac:dyDescent="0.3">
      <c r="B12" s="33" t="s">
        <v>10</v>
      </c>
      <c r="C12" s="32">
        <f>C7-(C10-C8)</f>
        <v>245.282205</v>
      </c>
      <c r="D12" s="32">
        <f>D7-(D10-D8)</f>
        <v>175.282205</v>
      </c>
      <c r="E12" s="32">
        <f>E7-(E10-E8)</f>
        <v>315.28220499999998</v>
      </c>
    </row>
    <row r="13" spans="2:10" x14ac:dyDescent="0.3">
      <c r="C13" s="31"/>
    </row>
    <row r="14" spans="2:10" x14ac:dyDescent="0.3">
      <c r="C14" s="31"/>
    </row>
    <row r="15" spans="2:10" x14ac:dyDescent="0.3">
      <c r="C15" s="31"/>
    </row>
    <row r="16" spans="2:10" x14ac:dyDescent="0.3">
      <c r="B16" s="25" t="s">
        <v>50</v>
      </c>
      <c r="C16" s="31"/>
    </row>
    <row r="17" spans="2:3" x14ac:dyDescent="0.3">
      <c r="B17" s="58" t="s">
        <v>51</v>
      </c>
      <c r="C17" s="31"/>
    </row>
    <row r="18" spans="2:3" x14ac:dyDescent="0.3">
      <c r="C18" s="3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CD08-D988-CF49-A526-D6A132BFAA78}">
  <dimension ref="B3:I20"/>
  <sheetViews>
    <sheetView showGridLines="0" workbookViewId="0">
      <selection activeCell="E48" sqref="E48"/>
    </sheetView>
  </sheetViews>
  <sheetFormatPr defaultColWidth="11.19921875" defaultRowHeight="15.6" x14ac:dyDescent="0.3"/>
  <cols>
    <col min="2" max="2" width="47.296875" customWidth="1"/>
    <col min="3" max="3" width="24.5" style="2" customWidth="1"/>
    <col min="4" max="5" width="24.5" customWidth="1"/>
    <col min="6" max="6" width="11.19921875" style="15"/>
    <col min="7" max="7" width="21.69921875" customWidth="1"/>
    <col min="9" max="9" width="33.796875" bestFit="1" customWidth="1"/>
    <col min="11" max="11" width="16.69921875" bestFit="1" customWidth="1"/>
  </cols>
  <sheetData>
    <row r="3" spans="2:9" x14ac:dyDescent="0.3">
      <c r="B3" s="25" t="s">
        <v>44</v>
      </c>
    </row>
    <row r="4" spans="2:9" x14ac:dyDescent="0.3">
      <c r="B4" s="57" t="s">
        <v>48</v>
      </c>
    </row>
    <row r="6" spans="2:9" s="4" customFormat="1" ht="31.8" thickBot="1" x14ac:dyDescent="0.35">
      <c r="B6" s="43" t="s">
        <v>17</v>
      </c>
      <c r="C6" s="44" t="s">
        <v>26</v>
      </c>
      <c r="D6" s="44" t="s">
        <v>53</v>
      </c>
      <c r="E6" s="44" t="s">
        <v>54</v>
      </c>
      <c r="F6" s="13"/>
    </row>
    <row r="7" spans="2:9" s="45" customFormat="1" ht="15.45" customHeight="1" thickTop="1" x14ac:dyDescent="0.3">
      <c r="B7" s="46" t="s">
        <v>28</v>
      </c>
      <c r="C7" s="47">
        <f>C11+C13</f>
        <v>118.445516</v>
      </c>
      <c r="D7" s="47">
        <f>D11+D13</f>
        <v>118.445516</v>
      </c>
      <c r="E7" s="47">
        <f>E11+E13</f>
        <v>118.445516</v>
      </c>
    </row>
    <row r="8" spans="2:9" x14ac:dyDescent="0.3">
      <c r="B8" s="23"/>
      <c r="C8" s="21"/>
      <c r="D8" s="21"/>
      <c r="E8" s="21"/>
      <c r="F8"/>
    </row>
    <row r="9" spans="2:9" x14ac:dyDescent="0.3">
      <c r="B9" t="s">
        <v>23</v>
      </c>
      <c r="C9" s="21">
        <f>$C$11</f>
        <v>38.296926999999997</v>
      </c>
      <c r="D9" s="21">
        <f>$C$11</f>
        <v>38.296926999999997</v>
      </c>
      <c r="E9" s="21">
        <f>$C$11</f>
        <v>38.296926999999997</v>
      </c>
      <c r="F9"/>
      <c r="I9" s="14"/>
    </row>
    <row r="10" spans="2:9" x14ac:dyDescent="0.3">
      <c r="B10" s="23" t="s">
        <v>24</v>
      </c>
      <c r="C10" s="21">
        <f>C11-C9</f>
        <v>0</v>
      </c>
      <c r="D10" s="21">
        <f>D11-D9</f>
        <v>14.109302000000007</v>
      </c>
      <c r="E10" s="21">
        <f>E11-E9</f>
        <v>28.026387999999997</v>
      </c>
      <c r="F10"/>
      <c r="I10" s="14"/>
    </row>
    <row r="11" spans="2:9" s="1" customFormat="1" x14ac:dyDescent="0.3">
      <c r="B11" s="48" t="s">
        <v>25</v>
      </c>
      <c r="C11" s="49">
        <v>38.296926999999997</v>
      </c>
      <c r="D11" s="49">
        <v>52.406229000000003</v>
      </c>
      <c r="E11" s="49">
        <v>66.323314999999994</v>
      </c>
      <c r="I11" s="50"/>
    </row>
    <row r="12" spans="2:9" x14ac:dyDescent="0.3">
      <c r="B12" s="23"/>
      <c r="C12" s="22"/>
      <c r="D12" s="22"/>
      <c r="E12" s="22"/>
      <c r="F12"/>
      <c r="I12" s="14"/>
    </row>
    <row r="13" spans="2:9" ht="31.2" x14ac:dyDescent="0.3">
      <c r="B13" s="51" t="s">
        <v>52</v>
      </c>
      <c r="C13" s="49">
        <v>80.148589000000001</v>
      </c>
      <c r="D13" s="49">
        <v>66.039287000000002</v>
      </c>
      <c r="E13" s="49">
        <v>52.122200999999997</v>
      </c>
      <c r="F13"/>
    </row>
    <row r="14" spans="2:9" x14ac:dyDescent="0.3">
      <c r="B14" s="24"/>
      <c r="C14" s="22"/>
      <c r="D14" s="22"/>
      <c r="E14" s="22"/>
      <c r="F14"/>
    </row>
    <row r="15" spans="2:9" x14ac:dyDescent="0.3">
      <c r="C15" s="16"/>
      <c r="D15" s="16"/>
      <c r="E15" s="16"/>
      <c r="F15"/>
    </row>
    <row r="16" spans="2:9" x14ac:dyDescent="0.3">
      <c r="C16" s="16"/>
      <c r="D16" s="16"/>
      <c r="E16" s="16"/>
      <c r="F16"/>
    </row>
    <row r="17" spans="3:6" x14ac:dyDescent="0.3">
      <c r="C17" s="17"/>
      <c r="D17" s="17"/>
      <c r="E17" s="17"/>
      <c r="F17"/>
    </row>
    <row r="18" spans="3:6" x14ac:dyDescent="0.3">
      <c r="D18" s="2"/>
      <c r="E18" s="2"/>
      <c r="F18"/>
    </row>
    <row r="20" spans="3:6" x14ac:dyDescent="0.3">
      <c r="F20" s="1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D5B0-F2A7-C94F-A8D0-D53504520681}">
  <dimension ref="B1:H22"/>
  <sheetViews>
    <sheetView showGridLines="0" workbookViewId="0">
      <selection activeCell="B3" sqref="B3"/>
    </sheetView>
  </sheetViews>
  <sheetFormatPr defaultColWidth="11.19921875" defaultRowHeight="15.6" x14ac:dyDescent="0.3"/>
  <cols>
    <col min="3" max="5" width="12.796875" customWidth="1"/>
    <col min="6" max="6" width="12.796875" style="2" customWidth="1"/>
    <col min="7" max="7" width="12.796875" style="3" customWidth="1"/>
    <col min="8" max="8" width="34.296875" bestFit="1" customWidth="1"/>
  </cols>
  <sheetData>
    <row r="1" spans="2:8" x14ac:dyDescent="0.3">
      <c r="B1" s="25"/>
      <c r="C1" s="19"/>
      <c r="D1" s="19"/>
      <c r="E1" s="19"/>
      <c r="F1" s="15"/>
      <c r="G1"/>
    </row>
    <row r="2" spans="2:8" x14ac:dyDescent="0.3">
      <c r="B2" s="19"/>
      <c r="C2" s="19"/>
      <c r="D2" s="19"/>
      <c r="E2" s="19"/>
      <c r="F2" s="15"/>
      <c r="G2"/>
    </row>
    <row r="3" spans="2:8" x14ac:dyDescent="0.3">
      <c r="B3" s="1" t="s">
        <v>30</v>
      </c>
    </row>
    <row r="4" spans="2:8" x14ac:dyDescent="0.3">
      <c r="B4" s="1" t="s">
        <v>31</v>
      </c>
    </row>
    <row r="5" spans="2:8" x14ac:dyDescent="0.3">
      <c r="B5" s="57" t="s">
        <v>48</v>
      </c>
    </row>
    <row r="6" spans="2:8" x14ac:dyDescent="0.3">
      <c r="B6" s="57"/>
    </row>
    <row r="7" spans="2:8" s="4" customFormat="1" ht="62.4" x14ac:dyDescent="0.3">
      <c r="C7" s="52" t="s">
        <v>33</v>
      </c>
      <c r="D7" s="52" t="s">
        <v>34</v>
      </c>
      <c r="E7" s="52" t="s">
        <v>35</v>
      </c>
      <c r="F7" s="53" t="s">
        <v>36</v>
      </c>
      <c r="G7" s="54" t="s">
        <v>37</v>
      </c>
    </row>
    <row r="8" spans="2:8" x14ac:dyDescent="0.3">
      <c r="B8" s="56">
        <v>42401</v>
      </c>
      <c r="C8" s="5">
        <v>2.9512749999999999</v>
      </c>
      <c r="D8" s="55">
        <f>C8</f>
        <v>2.9512749999999999</v>
      </c>
      <c r="E8" s="5">
        <v>0</v>
      </c>
      <c r="F8" s="5">
        <v>0</v>
      </c>
      <c r="G8" s="6"/>
      <c r="H8" s="7" t="s">
        <v>38</v>
      </c>
    </row>
    <row r="9" spans="2:8" x14ac:dyDescent="0.3">
      <c r="B9" s="56">
        <v>42491</v>
      </c>
      <c r="C9" s="5">
        <v>35.610823000000003</v>
      </c>
      <c r="D9" s="55">
        <f t="shared" ref="D9:D15" si="0">C9+D8-E9-F9</f>
        <v>38.562098000000006</v>
      </c>
      <c r="E9" s="5">
        <v>0</v>
      </c>
      <c r="F9" s="5">
        <v>0</v>
      </c>
      <c r="G9" s="6"/>
      <c r="H9" s="28" t="s">
        <v>39</v>
      </c>
    </row>
    <row r="10" spans="2:8" x14ac:dyDescent="0.3">
      <c r="B10" s="56">
        <v>42583</v>
      </c>
      <c r="C10" s="5">
        <v>35.610823000000003</v>
      </c>
      <c r="D10" s="55">
        <f t="shared" si="0"/>
        <v>74.172921000000002</v>
      </c>
      <c r="E10" s="5">
        <v>0</v>
      </c>
      <c r="F10" s="5">
        <v>0</v>
      </c>
      <c r="G10" s="6"/>
      <c r="H10" s="19"/>
    </row>
    <row r="11" spans="2:8" x14ac:dyDescent="0.3">
      <c r="B11" s="56">
        <v>42675</v>
      </c>
      <c r="C11" s="5">
        <v>8.9348320000000001</v>
      </c>
      <c r="D11" s="55">
        <f t="shared" si="0"/>
        <v>83.107753000000002</v>
      </c>
      <c r="E11" s="5">
        <v>0</v>
      </c>
      <c r="F11" s="5">
        <v>0</v>
      </c>
      <c r="G11" s="6"/>
    </row>
    <row r="12" spans="2:8" x14ac:dyDescent="0.3">
      <c r="B12" s="56">
        <v>42767</v>
      </c>
      <c r="C12" s="5">
        <v>35.337766999999999</v>
      </c>
      <c r="D12" s="55">
        <f t="shared" si="0"/>
        <v>118.44552</v>
      </c>
      <c r="E12" s="5">
        <v>0</v>
      </c>
      <c r="F12" s="5">
        <v>0</v>
      </c>
      <c r="G12" s="6"/>
    </row>
    <row r="13" spans="2:8" x14ac:dyDescent="0.3">
      <c r="B13" s="56">
        <v>42856</v>
      </c>
      <c r="C13" s="5">
        <v>0</v>
      </c>
      <c r="D13" s="55">
        <f t="shared" si="0"/>
        <v>118.44552</v>
      </c>
      <c r="E13" s="5">
        <v>0</v>
      </c>
      <c r="F13" s="5">
        <v>0</v>
      </c>
      <c r="G13" s="6"/>
    </row>
    <row r="14" spans="2:8" x14ac:dyDescent="0.3">
      <c r="B14" s="56">
        <v>42948</v>
      </c>
      <c r="C14" s="5">
        <v>0</v>
      </c>
      <c r="D14" s="55">
        <f t="shared" si="0"/>
        <v>118.44552</v>
      </c>
      <c r="E14" s="5">
        <v>0</v>
      </c>
      <c r="F14" s="5">
        <v>0</v>
      </c>
      <c r="G14" s="6"/>
    </row>
    <row r="15" spans="2:8" x14ac:dyDescent="0.3">
      <c r="B15" s="56">
        <v>43040</v>
      </c>
      <c r="C15" s="5">
        <v>0</v>
      </c>
      <c r="D15" s="55">
        <f t="shared" si="0"/>
        <v>104.70489600000001</v>
      </c>
      <c r="E15" s="5">
        <v>13.740624</v>
      </c>
      <c r="F15" s="5">
        <v>0</v>
      </c>
      <c r="G15" s="6"/>
    </row>
    <row r="16" spans="2:8" x14ac:dyDescent="0.3">
      <c r="B16" s="56">
        <v>43132</v>
      </c>
      <c r="C16" s="5">
        <v>0</v>
      </c>
      <c r="D16" s="55">
        <f>D15-E16-F16</f>
        <v>91.743080000000006</v>
      </c>
      <c r="E16" s="5">
        <v>12.961816000000001</v>
      </c>
      <c r="F16" s="5">
        <v>0</v>
      </c>
      <c r="G16" s="6"/>
    </row>
    <row r="17" spans="2:8" x14ac:dyDescent="0.3">
      <c r="B17" s="56">
        <v>43221</v>
      </c>
      <c r="C17" s="5">
        <v>0</v>
      </c>
      <c r="D17" s="55">
        <f t="shared" ref="D17:D19" si="1">D16-E17-F17</f>
        <v>79.916674</v>
      </c>
      <c r="E17" s="27">
        <v>11.469428000000001</v>
      </c>
      <c r="F17" s="27">
        <v>0.35697800000000002</v>
      </c>
      <c r="G17" s="6"/>
    </row>
    <row r="18" spans="2:8" x14ac:dyDescent="0.3">
      <c r="B18" s="56">
        <v>43313</v>
      </c>
      <c r="C18" s="27">
        <v>0</v>
      </c>
      <c r="D18" s="55">
        <f t="shared" si="1"/>
        <v>44.305851000000004</v>
      </c>
      <c r="E18" s="27">
        <v>13.917085</v>
      </c>
      <c r="F18" s="27">
        <v>21.693738</v>
      </c>
      <c r="G18" s="6"/>
    </row>
    <row r="19" spans="2:8" x14ac:dyDescent="0.3">
      <c r="B19" s="56">
        <v>43405</v>
      </c>
      <c r="C19" s="27">
        <v>0</v>
      </c>
      <c r="D19" s="55">
        <f t="shared" si="1"/>
        <v>30.388766000000004</v>
      </c>
      <c r="E19" s="27">
        <f>8.934832+4.982253</f>
        <v>13.917085</v>
      </c>
      <c r="F19" s="27">
        <v>0</v>
      </c>
      <c r="G19" s="6"/>
    </row>
    <row r="20" spans="2:8" x14ac:dyDescent="0.3">
      <c r="B20" s="56">
        <v>43497</v>
      </c>
      <c r="C20" s="27">
        <v>0</v>
      </c>
      <c r="D20" s="55">
        <f>D19-E20-F20</f>
        <v>3.32520000000045E-2</v>
      </c>
      <c r="E20" s="27">
        <f>14.109302</f>
        <v>14.109302</v>
      </c>
      <c r="F20" s="27">
        <v>16.246212</v>
      </c>
      <c r="G20" s="6"/>
    </row>
    <row r="21" spans="2:8" s="8" customFormat="1" x14ac:dyDescent="0.3">
      <c r="F21" s="9"/>
      <c r="G21" s="3"/>
    </row>
    <row r="22" spans="2:8" s="3" customFormat="1" x14ac:dyDescent="0.3">
      <c r="B22" t="s">
        <v>32</v>
      </c>
      <c r="C22" s="2"/>
      <c r="D22"/>
      <c r="E22" s="2">
        <f>SUM(E8:E20)</f>
        <v>80.115340000000003</v>
      </c>
      <c r="F22" s="2">
        <f>SUM(F8:F20)</f>
        <v>38.296928000000001</v>
      </c>
      <c r="G22" s="10">
        <f>E22+F22</f>
        <v>118.41226800000001</v>
      </c>
      <c r="H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64DD-5FB9-314C-B788-81FBEDBF8FBE}">
  <dimension ref="B1:H22"/>
  <sheetViews>
    <sheetView showGridLines="0" workbookViewId="0">
      <selection activeCell="C25" sqref="C25"/>
    </sheetView>
  </sheetViews>
  <sheetFormatPr defaultColWidth="11.19921875" defaultRowHeight="15.6" x14ac:dyDescent="0.3"/>
  <cols>
    <col min="3" max="5" width="12.796875" customWidth="1"/>
    <col min="6" max="6" width="12.796875" style="2" customWidth="1"/>
    <col min="7" max="7" width="12.796875" style="3" customWidth="1"/>
    <col min="8" max="8" width="34.296875" bestFit="1" customWidth="1"/>
  </cols>
  <sheetData>
    <row r="1" spans="2:8" x14ac:dyDescent="0.3">
      <c r="B1" s="25"/>
      <c r="C1" s="19"/>
      <c r="D1" s="19"/>
      <c r="E1" s="19"/>
      <c r="F1" s="15"/>
      <c r="G1"/>
    </row>
    <row r="2" spans="2:8" x14ac:dyDescent="0.3">
      <c r="B2" s="19"/>
      <c r="C2" s="19"/>
      <c r="D2" s="19"/>
      <c r="E2" s="19"/>
      <c r="F2" s="15"/>
      <c r="G2"/>
    </row>
    <row r="3" spans="2:8" x14ac:dyDescent="0.3">
      <c r="B3" s="1" t="s">
        <v>30</v>
      </c>
    </row>
    <row r="4" spans="2:8" x14ac:dyDescent="0.3">
      <c r="B4" s="1" t="s">
        <v>40</v>
      </c>
    </row>
    <row r="5" spans="2:8" x14ac:dyDescent="0.3">
      <c r="B5" s="57" t="s">
        <v>48</v>
      </c>
      <c r="F5"/>
      <c r="G5" s="2"/>
      <c r="H5" s="3"/>
    </row>
    <row r="6" spans="2:8" x14ac:dyDescent="0.3">
      <c r="B6" s="1"/>
    </row>
    <row r="7" spans="2:8" s="4" customFormat="1" ht="62.4" x14ac:dyDescent="0.3">
      <c r="C7" s="52" t="s">
        <v>33</v>
      </c>
      <c r="D7" s="52" t="s">
        <v>34</v>
      </c>
      <c r="E7" s="52" t="s">
        <v>35</v>
      </c>
      <c r="F7" s="53" t="s">
        <v>36</v>
      </c>
      <c r="G7" s="54" t="s">
        <v>37</v>
      </c>
    </row>
    <row r="8" spans="2:8" x14ac:dyDescent="0.3">
      <c r="B8" s="56">
        <v>42401</v>
      </c>
      <c r="C8" s="5">
        <v>2.9512749999999999</v>
      </c>
      <c r="D8" s="55">
        <f>C8</f>
        <v>2.9512749999999999</v>
      </c>
      <c r="E8" s="5">
        <v>0</v>
      </c>
      <c r="F8" s="5">
        <v>0</v>
      </c>
      <c r="G8" s="6"/>
      <c r="H8" s="7" t="s">
        <v>0</v>
      </c>
    </row>
    <row r="9" spans="2:8" x14ac:dyDescent="0.3">
      <c r="B9" s="56">
        <v>42491</v>
      </c>
      <c r="C9" s="5">
        <v>35.610823000000003</v>
      </c>
      <c r="D9" s="55">
        <f t="shared" ref="D9:D15" si="0">C9+D8-E9-F9</f>
        <v>38.562098000000006</v>
      </c>
      <c r="E9" s="5">
        <v>0</v>
      </c>
      <c r="F9" s="5">
        <v>0</v>
      </c>
      <c r="G9" s="6"/>
      <c r="H9" s="28" t="s">
        <v>1</v>
      </c>
    </row>
    <row r="10" spans="2:8" x14ac:dyDescent="0.3">
      <c r="B10" s="56">
        <v>42583</v>
      </c>
      <c r="C10" s="5">
        <v>35.610823000000003</v>
      </c>
      <c r="D10" s="55">
        <f t="shared" si="0"/>
        <v>74.172921000000002</v>
      </c>
      <c r="E10" s="5">
        <v>0</v>
      </c>
      <c r="F10" s="5">
        <v>0</v>
      </c>
      <c r="G10" s="6"/>
      <c r="H10" s="19"/>
    </row>
    <row r="11" spans="2:8" x14ac:dyDescent="0.3">
      <c r="B11" s="56">
        <v>42675</v>
      </c>
      <c r="C11" s="5">
        <v>8.9348320000000001</v>
      </c>
      <c r="D11" s="55">
        <f t="shared" si="0"/>
        <v>83.107753000000002</v>
      </c>
      <c r="E11" s="5">
        <v>0</v>
      </c>
      <c r="F11" s="5">
        <v>0</v>
      </c>
      <c r="G11" s="6"/>
    </row>
    <row r="12" spans="2:8" x14ac:dyDescent="0.3">
      <c r="B12" s="56">
        <v>42767</v>
      </c>
      <c r="C12" s="5">
        <v>35.337766999999999</v>
      </c>
      <c r="D12" s="55">
        <f t="shared" si="0"/>
        <v>118.44552</v>
      </c>
      <c r="E12" s="5">
        <v>0</v>
      </c>
      <c r="F12" s="5">
        <v>0</v>
      </c>
      <c r="G12" s="6"/>
    </row>
    <row r="13" spans="2:8" x14ac:dyDescent="0.3">
      <c r="B13" s="56">
        <v>42856</v>
      </c>
      <c r="C13" s="5">
        <v>0</v>
      </c>
      <c r="D13" s="55">
        <f t="shared" si="0"/>
        <v>118.44552</v>
      </c>
      <c r="E13" s="5">
        <v>0</v>
      </c>
      <c r="F13" s="5">
        <v>0</v>
      </c>
      <c r="G13" s="6"/>
    </row>
    <row r="14" spans="2:8" x14ac:dyDescent="0.3">
      <c r="B14" s="56">
        <v>42948</v>
      </c>
      <c r="C14" s="5">
        <v>0</v>
      </c>
      <c r="D14" s="55">
        <f t="shared" si="0"/>
        <v>118.44552</v>
      </c>
      <c r="E14" s="5">
        <v>0</v>
      </c>
      <c r="F14" s="5">
        <v>0</v>
      </c>
      <c r="G14" s="6"/>
    </row>
    <row r="15" spans="2:8" x14ac:dyDescent="0.3">
      <c r="B15" s="56">
        <v>43040</v>
      </c>
      <c r="C15" s="5">
        <v>0</v>
      </c>
      <c r="D15" s="55">
        <f t="shared" si="0"/>
        <v>104.70489600000001</v>
      </c>
      <c r="E15" s="5">
        <v>13.740624</v>
      </c>
      <c r="F15" s="5">
        <v>0</v>
      </c>
      <c r="G15" s="6"/>
    </row>
    <row r="16" spans="2:8" x14ac:dyDescent="0.3">
      <c r="B16" s="56">
        <v>43132</v>
      </c>
      <c r="C16" s="5">
        <v>0</v>
      </c>
      <c r="D16" s="55">
        <f>D15-E16-F16</f>
        <v>91.743080000000006</v>
      </c>
      <c r="E16" s="5">
        <v>12.961816000000001</v>
      </c>
      <c r="F16" s="5">
        <v>0</v>
      </c>
      <c r="G16" s="6"/>
    </row>
    <row r="17" spans="2:7" x14ac:dyDescent="0.3">
      <c r="B17" s="56">
        <v>43221</v>
      </c>
      <c r="C17" s="5">
        <v>0</v>
      </c>
      <c r="D17" s="55">
        <f t="shared" ref="D17:D19" si="1">D16-E17-F17</f>
        <v>79.916674</v>
      </c>
      <c r="E17" s="27">
        <v>11.469428000000001</v>
      </c>
      <c r="F17" s="29">
        <v>0.35697800000000002</v>
      </c>
      <c r="G17" s="6"/>
    </row>
    <row r="18" spans="2:7" x14ac:dyDescent="0.3">
      <c r="B18" s="56">
        <v>43313</v>
      </c>
      <c r="C18" s="27" t="s">
        <v>2</v>
      </c>
      <c r="D18" s="55">
        <f t="shared" si="1"/>
        <v>44.305851000000004</v>
      </c>
      <c r="E18" s="29">
        <v>13.917085</v>
      </c>
      <c r="F18" s="29">
        <v>21.693738</v>
      </c>
      <c r="G18" s="6"/>
    </row>
    <row r="19" spans="2:7" x14ac:dyDescent="0.3">
      <c r="B19" s="56">
        <v>43405</v>
      </c>
      <c r="C19" s="27" t="s">
        <v>2</v>
      </c>
      <c r="D19" s="55">
        <f t="shared" si="1"/>
        <v>35.371019000000004</v>
      </c>
      <c r="E19" s="29">
        <v>0</v>
      </c>
      <c r="F19" s="29">
        <v>8.9348320000000001</v>
      </c>
      <c r="G19" s="6"/>
    </row>
    <row r="20" spans="2:7" x14ac:dyDescent="0.3">
      <c r="B20" s="56">
        <v>43497</v>
      </c>
      <c r="C20" s="27" t="s">
        <v>3</v>
      </c>
      <c r="D20" s="55">
        <f>D19-E20-F20</f>
        <v>3.32520000000045E-2</v>
      </c>
      <c r="E20" s="29">
        <v>0</v>
      </c>
      <c r="F20" s="29">
        <v>35.337766999999999</v>
      </c>
      <c r="G20" s="6"/>
    </row>
    <row r="21" spans="2:7" s="8" customFormat="1" x14ac:dyDescent="0.3">
      <c r="E21" s="11"/>
      <c r="F21" s="10"/>
      <c r="G21" s="3"/>
    </row>
    <row r="22" spans="2:7" x14ac:dyDescent="0.3">
      <c r="B22" t="s">
        <v>32</v>
      </c>
      <c r="E22" s="12">
        <f>SUM(E8:E20)</f>
        <v>52.088953000000004</v>
      </c>
      <c r="F22" s="12">
        <f>SUM(F8:F20)</f>
        <v>66.323315000000008</v>
      </c>
      <c r="G22" s="10">
        <f>E22+F22</f>
        <v>118.41226800000001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F324-F66B-6F46-82F1-D6921FA80645}">
  <dimension ref="B1:H22"/>
  <sheetViews>
    <sheetView showGridLines="0" zoomScaleNormal="100" workbookViewId="0">
      <selection activeCell="H38" sqref="H38"/>
    </sheetView>
  </sheetViews>
  <sheetFormatPr defaultColWidth="11.19921875" defaultRowHeight="15.6" x14ac:dyDescent="0.3"/>
  <cols>
    <col min="3" max="5" width="12.796875" customWidth="1"/>
    <col min="6" max="6" width="12.796875" style="2" customWidth="1"/>
    <col min="7" max="7" width="12.796875" style="11" customWidth="1"/>
    <col min="8" max="8" width="34.296875" bestFit="1" customWidth="1"/>
  </cols>
  <sheetData>
    <row r="1" spans="2:8" x14ac:dyDescent="0.3">
      <c r="B1" s="25"/>
      <c r="C1" s="19"/>
      <c r="D1" s="19"/>
      <c r="E1" s="19"/>
      <c r="F1" s="15"/>
      <c r="G1"/>
    </row>
    <row r="2" spans="2:8" x14ac:dyDescent="0.3">
      <c r="B2" s="19"/>
      <c r="C2" s="19"/>
      <c r="D2" s="19"/>
      <c r="E2" s="19"/>
      <c r="F2" s="15"/>
      <c r="G2"/>
    </row>
    <row r="3" spans="2:8" x14ac:dyDescent="0.3">
      <c r="B3" s="1" t="s">
        <v>30</v>
      </c>
      <c r="G3" s="3"/>
    </row>
    <row r="4" spans="2:8" x14ac:dyDescent="0.3">
      <c r="B4" s="1" t="s">
        <v>41</v>
      </c>
      <c r="G4" s="3"/>
    </row>
    <row r="5" spans="2:8" x14ac:dyDescent="0.3">
      <c r="B5" s="57" t="s">
        <v>48</v>
      </c>
      <c r="F5"/>
      <c r="G5" s="2"/>
      <c r="H5" s="3"/>
    </row>
    <row r="6" spans="2:8" x14ac:dyDescent="0.3">
      <c r="B6" s="1"/>
      <c r="G6" s="3"/>
    </row>
    <row r="7" spans="2:8" s="4" customFormat="1" ht="62.4" x14ac:dyDescent="0.3">
      <c r="C7" s="52" t="s">
        <v>33</v>
      </c>
      <c r="D7" s="52" t="s">
        <v>34</v>
      </c>
      <c r="E7" s="52" t="s">
        <v>35</v>
      </c>
      <c r="F7" s="53" t="s">
        <v>36</v>
      </c>
      <c r="G7" s="54" t="s">
        <v>37</v>
      </c>
    </row>
    <row r="8" spans="2:8" x14ac:dyDescent="0.3">
      <c r="B8" s="56">
        <v>42401</v>
      </c>
      <c r="C8" s="5">
        <v>2.9512749999999999</v>
      </c>
      <c r="D8" s="55">
        <f>C8</f>
        <v>2.9512749999999999</v>
      </c>
      <c r="E8" s="5">
        <v>0</v>
      </c>
      <c r="F8" s="5">
        <v>0</v>
      </c>
      <c r="G8" s="10"/>
      <c r="H8" s="7" t="s">
        <v>0</v>
      </c>
    </row>
    <row r="9" spans="2:8" x14ac:dyDescent="0.3">
      <c r="B9" s="56">
        <v>42491</v>
      </c>
      <c r="C9" s="5">
        <v>35.610823000000003</v>
      </c>
      <c r="D9" s="55">
        <f t="shared" ref="D9:D15" si="0">C9+D8-E9-F9</f>
        <v>38.562098000000006</v>
      </c>
      <c r="E9" s="5">
        <v>0</v>
      </c>
      <c r="F9" s="5">
        <v>0</v>
      </c>
      <c r="G9" s="10"/>
      <c r="H9" s="28" t="s">
        <v>1</v>
      </c>
    </row>
    <row r="10" spans="2:8" x14ac:dyDescent="0.3">
      <c r="B10" s="56">
        <v>42583</v>
      </c>
      <c r="C10" s="5">
        <v>35.610823000000003</v>
      </c>
      <c r="D10" s="55">
        <f t="shared" si="0"/>
        <v>74.172921000000002</v>
      </c>
      <c r="E10" s="5">
        <v>0</v>
      </c>
      <c r="F10" s="5">
        <v>0</v>
      </c>
      <c r="G10" s="10"/>
      <c r="H10" s="19"/>
    </row>
    <row r="11" spans="2:8" x14ac:dyDescent="0.3">
      <c r="B11" s="56">
        <v>42675</v>
      </c>
      <c r="C11" s="5">
        <v>8.9348320000000001</v>
      </c>
      <c r="D11" s="55">
        <f t="shared" si="0"/>
        <v>83.107753000000002</v>
      </c>
      <c r="E11" s="5">
        <v>0</v>
      </c>
      <c r="F11" s="5">
        <v>0</v>
      </c>
      <c r="G11" s="10"/>
    </row>
    <row r="12" spans="2:8" x14ac:dyDescent="0.3">
      <c r="B12" s="56">
        <v>42767</v>
      </c>
      <c r="C12" s="5">
        <v>35.337766999999999</v>
      </c>
      <c r="D12" s="55">
        <f t="shared" si="0"/>
        <v>118.44552</v>
      </c>
      <c r="E12" s="5">
        <v>0</v>
      </c>
      <c r="F12" s="5">
        <v>0</v>
      </c>
      <c r="G12" s="10"/>
    </row>
    <row r="13" spans="2:8" x14ac:dyDescent="0.3">
      <c r="B13" s="56">
        <v>42856</v>
      </c>
      <c r="C13" s="5">
        <v>0</v>
      </c>
      <c r="D13" s="55">
        <f t="shared" si="0"/>
        <v>118.44552</v>
      </c>
      <c r="E13" s="5">
        <v>0</v>
      </c>
      <c r="F13" s="5">
        <v>0</v>
      </c>
      <c r="G13" s="10"/>
    </row>
    <row r="14" spans="2:8" x14ac:dyDescent="0.3">
      <c r="B14" s="56">
        <v>42948</v>
      </c>
      <c r="C14" s="5">
        <v>0</v>
      </c>
      <c r="D14" s="55">
        <f t="shared" si="0"/>
        <v>118.44552</v>
      </c>
      <c r="E14" s="5">
        <v>0</v>
      </c>
      <c r="F14" s="5">
        <v>0</v>
      </c>
      <c r="G14" s="10"/>
    </row>
    <row r="15" spans="2:8" x14ac:dyDescent="0.3">
      <c r="B15" s="56">
        <v>43040</v>
      </c>
      <c r="C15" s="5">
        <v>0</v>
      </c>
      <c r="D15" s="55">
        <f t="shared" si="0"/>
        <v>104.70489600000001</v>
      </c>
      <c r="E15" s="5">
        <v>13.740624</v>
      </c>
      <c r="F15" s="5">
        <v>0</v>
      </c>
      <c r="G15" s="10"/>
    </row>
    <row r="16" spans="2:8" x14ac:dyDescent="0.3">
      <c r="B16" s="56">
        <v>43132</v>
      </c>
      <c r="C16" s="5">
        <v>0</v>
      </c>
      <c r="D16" s="55">
        <f>D15-E16-F16</f>
        <v>91.743080000000006</v>
      </c>
      <c r="E16" s="5">
        <v>12.961816000000001</v>
      </c>
      <c r="F16" s="5">
        <v>0</v>
      </c>
      <c r="G16" s="10"/>
    </row>
    <row r="17" spans="2:7" x14ac:dyDescent="0.3">
      <c r="B17" s="56">
        <v>43221</v>
      </c>
      <c r="C17" s="5">
        <v>0</v>
      </c>
      <c r="D17" s="55">
        <f t="shared" ref="D17:D19" si="1">D16-E17-F17</f>
        <v>79.916674</v>
      </c>
      <c r="E17" s="27">
        <v>11.469428000000001</v>
      </c>
      <c r="F17" s="27">
        <v>0.35697800000000002</v>
      </c>
      <c r="G17" s="10"/>
    </row>
    <row r="18" spans="2:7" x14ac:dyDescent="0.3">
      <c r="B18" s="56">
        <v>43313</v>
      </c>
      <c r="C18" s="27">
        <v>0</v>
      </c>
      <c r="D18" s="55">
        <f t="shared" si="1"/>
        <v>44.305851000000004</v>
      </c>
      <c r="E18" s="27">
        <v>13.917085</v>
      </c>
      <c r="F18" s="27">
        <v>21.693738</v>
      </c>
      <c r="G18" s="10"/>
    </row>
    <row r="19" spans="2:7" x14ac:dyDescent="0.3">
      <c r="B19" s="56">
        <v>43405</v>
      </c>
      <c r="C19" s="27" t="s">
        <v>2</v>
      </c>
      <c r="D19" s="55">
        <f t="shared" si="1"/>
        <v>30.388766000000004</v>
      </c>
      <c r="E19" s="27">
        <f>8.934832+4.982253</f>
        <v>13.917085</v>
      </c>
      <c r="F19" s="27">
        <v>0</v>
      </c>
      <c r="G19" s="10"/>
    </row>
    <row r="20" spans="2:7" x14ac:dyDescent="0.3">
      <c r="B20" s="56">
        <v>43497</v>
      </c>
      <c r="C20" s="27" t="s">
        <v>2</v>
      </c>
      <c r="D20" s="55">
        <f>D19-E20-F20</f>
        <v>3.32520000000045E-2</v>
      </c>
      <c r="E20" s="27">
        <v>0</v>
      </c>
      <c r="F20" s="27">
        <v>30.355513999999999</v>
      </c>
      <c r="G20" s="10"/>
    </row>
    <row r="21" spans="2:7" s="8" customFormat="1" x14ac:dyDescent="0.3">
      <c r="F21" s="9"/>
      <c r="G21" s="11"/>
    </row>
    <row r="22" spans="2:7" x14ac:dyDescent="0.3">
      <c r="B22" t="s">
        <v>32</v>
      </c>
      <c r="E22" s="2">
        <f>SUM(E8:E20)</f>
        <v>66.006038000000004</v>
      </c>
      <c r="F22" s="2">
        <f>SUM(F8:F20)</f>
        <v>52.406230000000001</v>
      </c>
      <c r="G22" s="10">
        <f>E22+F22</f>
        <v>118.41226800000001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Overallocation adjustment</vt:lpstr>
      <vt:lpstr>Self-correction summary</vt:lpstr>
      <vt:lpstr>If Aug. and Nov. '18 sell out</vt:lpstr>
      <vt:lpstr>If Aug '18 does not sell out</vt:lpstr>
      <vt:lpstr>If Nov '18 does not sell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Inman</dc:creator>
  <cp:lastModifiedBy>Author</cp:lastModifiedBy>
  <dcterms:created xsi:type="dcterms:W3CDTF">2018-05-22T19:59:41Z</dcterms:created>
  <dcterms:modified xsi:type="dcterms:W3CDTF">2018-05-24T04:10:08Z</dcterms:modified>
</cp:coreProperties>
</file>