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mmastrandrea\Documents\Near Zero\NZ Projects\Policy Research\Post-2020 CA Climate Policy\Cap and Trade Market Modeling\Ontario Exit Note\Final Files\"/>
    </mc:Choice>
  </mc:AlternateContent>
  <xr:revisionPtr revIDLastSave="0" documentId="13_ncr:1_{B10233CE-8EB3-4A16-8E73-8A79C11DC006}" xr6:coauthVersionLast="34" xr6:coauthVersionMax="34" xr10:uidLastSave="{00000000-0000-0000-0000-000000000000}"/>
  <bookViews>
    <workbookView xWindow="0" yWindow="0" windowWidth="23040" windowHeight="10560" xr2:uid="{00000000-000D-0000-FFFF-FFFF00000000}"/>
  </bookViews>
  <sheets>
    <sheet name="Table of contents" sheetId="9" r:id="rId1"/>
    <sheet name="Overallocation adjustment" sheetId="8" r:id="rId2"/>
    <sheet name="Net flows summary" sheetId="5" r:id="rId3"/>
    <sheet name="Difference 2018 Q2 vs. Q1" sheetId="13" r:id="rId4"/>
    <sheet name="2018 Q2" sheetId="10" r:id="rId5"/>
    <sheet name="2018 Q1" sheetId="11" r:id="rId6"/>
  </sheets>
  <definedNames>
    <definedName name="\a" localSheetId="3">#REF!</definedName>
    <definedName name="\a" localSheetId="1">#REF!</definedName>
    <definedName name="\a">#REF!</definedName>
    <definedName name="\b" localSheetId="3">#REF!</definedName>
    <definedName name="\b" localSheetId="1">#REF!</definedName>
    <definedName name="\b">#REF!</definedName>
    <definedName name="\c" localSheetId="3">#REF!</definedName>
    <definedName name="\c" localSheetId="1">#REF!</definedName>
    <definedName name="\c">#REF!</definedName>
    <definedName name="\d" localSheetId="3">#REF!</definedName>
    <definedName name="\d" localSheetId="1">#REF!</definedName>
    <definedName name="\d">#REF!</definedName>
    <definedName name="\e" localSheetId="3">#REF!</definedName>
    <definedName name="\e" localSheetId="1">#REF!</definedName>
    <definedName name="\e">#REF!</definedName>
    <definedName name="\f" localSheetId="3">#REF!</definedName>
    <definedName name="\f" localSheetId="1">#REF!</definedName>
    <definedName name="\f">#REF!</definedName>
    <definedName name="\g" localSheetId="3">#REF!</definedName>
    <definedName name="\g" localSheetId="1">#REF!</definedName>
    <definedName name="\g">#REF!</definedName>
    <definedName name="\p" localSheetId="3">#REF!</definedName>
    <definedName name="\p" localSheetId="1">#REF!</definedName>
    <definedName name="\p">#REF!</definedName>
    <definedName name="\y" localSheetId="3">#REF!</definedName>
    <definedName name="\y" localSheetId="1">#REF!</definedName>
    <definedName name="\y">#REF!</definedName>
    <definedName name="_1_1030CYSTOCKS" localSheetId="3">#REF!</definedName>
    <definedName name="_1_1030CYSTOCKS" localSheetId="1">#REF!</definedName>
    <definedName name="_1_1030CYSTOCKS">#REF!</definedName>
    <definedName name="Emissions___Fuels____Emitting_Activities__Fuel_and_Emissions" localSheetId="3">#REF!</definedName>
    <definedName name="Emissions___Fuels____Emitting_Activities__Fuel_and_Emissions" localSheetId="1">#REF!</definedName>
    <definedName name="Emissions___Fuels____Emitting_Activities__Fuel_and_Emissions">#REF!</definedName>
    <definedName name="Facilities_Coal_Coke_Clinker_and_FeeReg_only" localSheetId="3">#REF!</definedName>
    <definedName name="Facilities_Coal_Coke_Clinker_and_FeeReg_only" localSheetId="1">#REF!</definedName>
    <definedName name="Facilities_Coal_Coke_Clinker_and_FeeReg_only">#REF!</definedName>
    <definedName name="Facilities_Total_net_MWh" localSheetId="3">#REF!</definedName>
    <definedName name="Facilities_Total_net_MWh" localSheetId="1">#REF!</definedName>
    <definedName name="Facilities_Total_net_MWh">#REF!</definedName>
    <definedName name="Facility_summary_2008" localSheetId="3">#REF!</definedName>
    <definedName name="Facility_summary_2008" localSheetId="1">#REF!</definedName>
    <definedName name="Facility_summary_2008">#REF!</definedName>
    <definedName name="Facility_summary_2009" localSheetId="3">#REF!</definedName>
    <definedName name="Facility_summary_2009" localSheetId="1">#REF!</definedName>
    <definedName name="Facility_summary_2009">#REF!</definedName>
    <definedName name="Facility_summary_2010" localSheetId="3">#REF!</definedName>
    <definedName name="Facility_summary_2010" localSheetId="1">#REF!</definedName>
    <definedName name="Facility_summary_2010">#REF!</definedName>
    <definedName name="MACROS" localSheetId="3">#REF!</definedName>
    <definedName name="MACROS" localSheetId="1">#REF!</definedName>
    <definedName name="MACROS">#REF!</definedName>
    <definedName name="Net_Generation_by_State__Type_1" localSheetId="3">#REF!</definedName>
    <definedName name="Net_Generation_by_State__Type_1" localSheetId="1">#REF!</definedName>
    <definedName name="Net_Generation_by_State__Type_1">#REF!</definedName>
    <definedName name="Net_Generation_by_State__Type_of_Producer__Energy_Source" localSheetId="3">#REF!</definedName>
    <definedName name="Net_Generation_by_State__Type_of_Producer__Energy_Source" localSheetId="1">#REF!</definedName>
    <definedName name="Net_Generation_by_State__Type_of_Producer__Energy_Source">#REF!</definedName>
    <definedName name="Print_Area_MI" localSheetId="3">#REF!</definedName>
    <definedName name="Print_Area_MI" localSheetId="1">#REF!</definedName>
    <definedName name="Print_Area_MI">#REF!</definedName>
  </definedNames>
  <calcPr calcId="179017" iterate="1" iterateCount="1" iterateDelta="0"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25" i="13" l="1"/>
  <c r="E11" i="13"/>
  <c r="E12" i="13"/>
  <c r="E13" i="13"/>
  <c r="E14" i="13"/>
  <c r="E15" i="13"/>
  <c r="E16" i="13"/>
  <c r="E17" i="13"/>
  <c r="E18" i="13"/>
  <c r="E19" i="13"/>
  <c r="E20" i="13"/>
  <c r="E21" i="13"/>
  <c r="E22" i="13"/>
  <c r="E23" i="13"/>
  <c r="E24" i="13"/>
  <c r="E25" i="13"/>
  <c r="G25" i="13"/>
  <c r="C8" i="5"/>
  <c r="F8" i="5"/>
  <c r="G8" i="5"/>
  <c r="C7" i="5"/>
  <c r="F7" i="5"/>
  <c r="G7" i="5"/>
  <c r="C9" i="5"/>
  <c r="F9" i="5"/>
  <c r="G9" i="5"/>
  <c r="C10" i="5"/>
  <c r="F10" i="5"/>
  <c r="G10" i="5"/>
  <c r="C11" i="5"/>
  <c r="F11" i="5"/>
  <c r="G11" i="5"/>
  <c r="C12" i="5"/>
  <c r="F12" i="5"/>
  <c r="G12" i="5"/>
  <c r="G18" i="5"/>
  <c r="D10" i="8"/>
  <c r="D12" i="8"/>
  <c r="E10" i="8"/>
  <c r="E12" i="8"/>
  <c r="C10" i="8"/>
  <c r="C12" i="8"/>
  <c r="C7" i="13"/>
  <c r="F7" i="13"/>
  <c r="G7" i="13"/>
  <c r="C8" i="13"/>
  <c r="F8" i="13"/>
  <c r="G8" i="13"/>
  <c r="C9" i="13"/>
  <c r="F9" i="13"/>
  <c r="G9" i="13"/>
  <c r="C10" i="13"/>
  <c r="F10" i="13"/>
  <c r="G10" i="13"/>
  <c r="F24" i="13"/>
  <c r="F23" i="13"/>
  <c r="F22" i="13"/>
  <c r="F21" i="13"/>
  <c r="F20" i="13"/>
  <c r="F19" i="13"/>
  <c r="F18" i="13"/>
  <c r="F17" i="13"/>
  <c r="F16" i="13"/>
  <c r="F13" i="13"/>
  <c r="F15" i="13"/>
  <c r="C20" i="13"/>
  <c r="G20" i="13"/>
  <c r="C21" i="13"/>
  <c r="C22" i="13"/>
  <c r="G22" i="13"/>
  <c r="C23" i="13"/>
  <c r="G23" i="13"/>
  <c r="C24" i="13"/>
  <c r="G24" i="13"/>
  <c r="C16" i="13"/>
  <c r="C17" i="13"/>
  <c r="G17" i="13"/>
  <c r="C18" i="13"/>
  <c r="G18" i="13"/>
  <c r="C19" i="13"/>
  <c r="G19" i="13"/>
  <c r="C15" i="13"/>
  <c r="F14" i="13"/>
  <c r="C14" i="13"/>
  <c r="G14" i="13"/>
  <c r="C13" i="13"/>
  <c r="F12" i="13"/>
  <c r="C12" i="13"/>
  <c r="G12" i="13"/>
  <c r="F11" i="13"/>
  <c r="C11" i="13"/>
  <c r="C14" i="5"/>
  <c r="C15" i="5"/>
  <c r="C16" i="5"/>
  <c r="F14" i="5"/>
  <c r="F15" i="5"/>
  <c r="F16" i="5"/>
  <c r="D16" i="5"/>
  <c r="E16" i="5"/>
  <c r="D15" i="5"/>
  <c r="E15" i="5"/>
  <c r="D14" i="5"/>
  <c r="E14" i="5"/>
  <c r="G16" i="13"/>
  <c r="G21" i="13"/>
  <c r="G11" i="13"/>
  <c r="G15" i="13"/>
  <c r="G13" i="13"/>
  <c r="G15" i="5"/>
  <c r="G14" i="5"/>
  <c r="G27" i="13"/>
  <c r="G16" i="5"/>
</calcChain>
</file>

<file path=xl/sharedStrings.xml><?xml version="1.0" encoding="utf-8"?>
<sst xmlns="http://schemas.openxmlformats.org/spreadsheetml/2006/main" count="157" uniqueCount="107">
  <si>
    <t>dcullenward@nearzero.org</t>
  </si>
  <si>
    <t>minman@nearzero.org</t>
  </si>
  <si>
    <t>mikemas@nearzero.org</t>
  </si>
  <si>
    <t>Market overallocation through 2020 (Busch 2017)</t>
  </si>
  <si>
    <t>High estimate</t>
  </si>
  <si>
    <t>Low estimate</t>
  </si>
  <si>
    <t>Base estimate</t>
  </si>
  <si>
    <t>Category</t>
  </si>
  <si>
    <t>TABLE OF CONTENTS</t>
  </si>
  <si>
    <t>Worksheet name</t>
  </si>
  <si>
    <t>Description</t>
  </si>
  <si>
    <t>Overallocation adjustment</t>
  </si>
  <si>
    <t>Units: million metric tons CO2 equivalent (MMTCO2e)</t>
  </si>
  <si>
    <t>Market overallocation estimates through 2020</t>
  </si>
  <si>
    <t>Source</t>
  </si>
  <si>
    <t>Chris Busch, Oversupply Grows in the Western Climate Initiative Carbon Market, Energy Innovation Report (Dec. 2017).</t>
  </si>
  <si>
    <t>Michael Mastrandrea, Danny Cullenward, Mason Inman, Near Zero / Carnegie Science</t>
  </si>
  <si>
    <t>Summary of net flows of allowances from Ontario to California and Québec</t>
  </si>
  <si>
    <t>Net flow from Ontario to California/Québec</t>
  </si>
  <si>
    <t>Vintage Year 2016</t>
  </si>
  <si>
    <t>Vintage Year 2017</t>
  </si>
  <si>
    <t>Vintage Year 2018</t>
  </si>
  <si>
    <t>Vintage Year 2019</t>
  </si>
  <si>
    <t>Vintage Year 2020</t>
  </si>
  <si>
    <t>Vintage Year 2021</t>
  </si>
  <si>
    <t>Net total flow</t>
  </si>
  <si>
    <t>Released July 9, 2018</t>
  </si>
  <si>
    <t xml:space="preserve">Linked California and Québec Cap-and-Trade Programs Carbon Market Compliance Instrument Report - Aggregated by Type and Account </t>
  </si>
  <si>
    <t>This report summarizes the number of compliance instruments held in Compliance Instrument Tracking System Service (CITSS) accounts in the Linked California and Québec Cap-and-Trade Programs.  The data is presented by instrument type (allowances by vintages and offset credits by project type), and is aggregated for each type of account. Unless denoted with the issuing jurisdiction in parentheses (CA) or (QC), instrument types are issued by all partner jurisdictions. For all partner jurisdiction program participants, the accounts include: General (Holding) Accounts; Compliance Accounts; Limited Use Holding Accounts (CA entities only). The partner jurisdiction accounts include: Voluntary Renewable Electricity Account (CA); Auction, Issuance and Allocation Accounts; Allowance Price Containment Reserve Account; Retirement Account; Invalidation Account; and Environmental Integrity Account (QC).</t>
  </si>
  <si>
    <t xml:space="preserve">This information was pulled from the Compliance Instrument Tracking System Service (CITSS) as of 9:00 am (Pacific) and noon (Eastern) on July 3, 2018. This information is specific to the account holdings of entities registered in CITSS pursuant to the California and Québec Regulations. The report includes all compliance instruments issued in the linked partner jurisdiction programs and is summarized by type, regardless of the issuing jurisdiction (for example, account holdings of vintage 2017 allowances includes all 2017 allowances issued in CA and QC). The account holdings of any entity may contain compliance instruments (allowances/emission units and offsets) issued by all partner jurisdictions. This report is typically updated on the third business day of each calendar quarter. However, due to national holidays, the release date may vary. </t>
  </si>
  <si>
    <t>Entity Accounts</t>
  </si>
  <si>
    <t>Jurisdiction Accounts</t>
  </si>
  <si>
    <t>All Accounts</t>
  </si>
  <si>
    <t>Vintage</t>
  </si>
  <si>
    <t>General</t>
  </si>
  <si>
    <t>Compliance</t>
  </si>
  <si>
    <t>Limited Use Holding Account 
(CA)</t>
  </si>
  <si>
    <t>Voluntary Renewable Electricity 
(CA)</t>
  </si>
  <si>
    <t>Auction + Issuance + Allocation</t>
  </si>
  <si>
    <t>Retirement*</t>
  </si>
  <si>
    <t>Invalidation</t>
  </si>
  <si>
    <t>Reserve</t>
  </si>
  <si>
    <t>Environmental Integrity 
(QC)</t>
  </si>
  <si>
    <t>Total</t>
  </si>
  <si>
    <t>Non-Vintage Québec Early Action Allowances (QC)</t>
  </si>
  <si>
    <t>Non-Vintage Price Containment Reserve Allowances</t>
  </si>
  <si>
    <t>Allowances Subtotal</t>
  </si>
  <si>
    <t xml:space="preserve">California </t>
  </si>
  <si>
    <t>U.S. Forest Project Offset Credits+</t>
  </si>
  <si>
    <t>Urban Forest Project Offset Credits</t>
  </si>
  <si>
    <t>Ozone Depleting Substances Offset Credits</t>
  </si>
  <si>
    <t xml:space="preserve">Livestock Manure Digesters Offset Credits </t>
  </si>
  <si>
    <t>Mine Methane Capture Offset Credits</t>
  </si>
  <si>
    <t>Rice Cultivation Project Offset Credits</t>
  </si>
  <si>
    <t xml:space="preserve">Québec </t>
  </si>
  <si>
    <t>Destruction of Ozone Depleting Substances Offset Credits</t>
  </si>
  <si>
    <t>Landfill Site Methane Destruction Offset Credits</t>
  </si>
  <si>
    <t>Offset Credits Subtotal</t>
  </si>
  <si>
    <t>TOTAL</t>
  </si>
  <si>
    <t>Notes:
Ontario joined the linked Cap-and-Trade Program with Québec and California on January 1, 2018.  Since then, allowances have been fully fungible for compliance purposes and transferrable across all partner jurisdictions. However, as of June 15, 2018, following the Government of Ontario’s announcement to end its Cap-and-trade program, the Compliance Instrument Tracking System Service (CITSS) has been modified to prevent transfers of compliance instruments between entities registered in Ontario and entities registered in either California or Québec.  
The linked cap-and-trade program offers entities the ability to freely determine the timing of allowance procurement, either through auctions or bilateral trades. On July 3, 2018, the Government of Ontario filed a regulation that revoked the Ontario cap-and-trade regulation. As of that date, there are 13,186,967 more compliance instruments held in California and Québec accounts than the total number of compliance instruments issued by those two jurisdictions alone. This represents approximately 1% of the total allowances in California and Québec entity accounts for vintage years through 2021.</t>
  </si>
  <si>
    <t>The California post-2020 allowance budget numbers reflect the regulatory provisions approved by the California Air Resources Board (CARB) that went into effect on October 1, 2017.  Pursuant to Assembly Bill 398 (AB 398; Chapter 135, Statutes of 2017), CARB must conduct an evaluation regarding the Board’s determination of the allowance numbers as part of a new rulemaking to determine if any changes to these numbers are necessary.  Pursuant to Board Resolution 17-21, in adopting amendments to the Cap-and-Trade Regulation that took effect on October 1, 2017, the Board directed CARB’s Executive Officer to initiate a new rulemaking process to implement the AB 398 requirements.  On October 12, 2017, CARB initiated this new rulemaking process.</t>
  </si>
  <si>
    <t>* Voluntarily surrendering compliance instruments to the Retirement Account is permanent and does NOT fulfill any compliance obligations your entity may have for GHG emissions.</t>
  </si>
  <si>
    <t xml:space="preserve"> + There are an additional 13,592,716 U.S. Forest Project Offset Credits in the CARB Forest Buffer Account. </t>
  </si>
  <si>
    <t>Released April 5, 2018</t>
  </si>
  <si>
    <t xml:space="preserve">Linked California, Ontario, and Québec Cap-and-Trade Programs Carbon Market Compliance Instrument Report - Aggregated by Type and Account </t>
  </si>
  <si>
    <t>This report summarizes the number of compliance instruments held in Compliance Instrument Tracking System Service (CITSS) accounts in the Linked California, Ontario, and Québec Cap-and-Trade Programs.  The data are presented by instrument type (allowances by vintages and offset credits by project type), and is aggregated for each type of account. Unless denoted with the issuing jurisdiction in parentheses (CA), (ON) or (QC), instrument types are issued by all partner jurisdictions. For all partner jurisdiction program participants, the accounts include: General (Holding) Accounts; Compliance Accounts; Limited Use Holding Accounts (CA entities only). The partner jurisdiction accounts include: Voluntary Renewable Electricity Account (CA); Auction, Issuance and Allocation Accounts; Allowance Price Containment Reserve Account; Retirement Account; Invalidation Account; and Environmental Integrity Account (QC).</t>
  </si>
  <si>
    <t xml:space="preserve">This information was pulled from the Compliance Instrument Tracking System Service (CITSS) as of 9:00 am (Pacific) and noon (Eastern) on April 3, 2018. This information is specific to the account holdings of entities registered in CITSS pursuant to the California, Ontario, and Québec Regulations. The report includes all compliance instruments issued in the linked partner jurisdiction programs and is summarized by type, regardless of the issuing jurisdiction (for example, account holdings of vintage 2017 allowances includes all 2017 allowances issued in CA, ON, and QC). The account holdings of any entity may contain compliance instruments (allowances/emission units and offsets) issued by all partner jurisdictions. This report is typically updated on the third business day of each calendar quarter. However, due to national holidays, the release date may vary. </t>
  </si>
  <si>
    <t xml:space="preserve">Note Ontario joined the linked Cap-and-Trade Program with Québec and California on January 1, 2018.  Since then, allowances are fully fungible across all partner jurisdictions.  </t>
  </si>
  <si>
    <t>Note: The California post-2020 allowance budget numbers reflect the regulatory provisions approved by the California Air Resources Board (CARB) that went into effect on October 1, 2017.  Pursuant to Assembly Bill 398 (AB 398; Chapter 135, Statutes of 2017), CARB must conduct an evaluation regarding the Board’s determination of the allowance numbers as part of a new rulemaking to determine if any changes to these numbers are necessary.  Pursuant to Board Resolution 17-21, in adopting amendments to the Cap-and-Trade Regulation that took effect on October 1, 2017, the Board directed CARB’s Executive Officer to initiate a new rulemaking process to implement the AB 398 requirements.  On October 12, 2017, CARB initiated this new rulemaking process.</t>
  </si>
  <si>
    <t xml:space="preserve"> + There are an additional 12,642,852 U.S. Forest Project Offset Credits in the CARB Forest Buffer Account. </t>
  </si>
  <si>
    <t>Only available through secondary market trading (Vintage 2017, 2019, 2020)</t>
  </si>
  <si>
    <t>Available at advance auction or through trading (Vintage 2021)</t>
  </si>
  <si>
    <t>Available at current auction or through trading (Vintage 2016, 2018)</t>
  </si>
  <si>
    <t>Difference from 2018 Q1</t>
  </si>
  <si>
    <t>Vintage Year 2013</t>
  </si>
  <si>
    <t>Vintage Year 2014</t>
  </si>
  <si>
    <t>Vintage Year 2015</t>
  </si>
  <si>
    <t>Ontario annual cap</t>
  </si>
  <si>
    <t>Ontario cap minus reserve</t>
  </si>
  <si>
    <t>5% Ontario reserve</t>
  </si>
  <si>
    <t>Units: metric tons CO2 equivalent (MMTCO2e)</t>
  </si>
  <si>
    <t>Vintage Year 2022</t>
  </si>
  <si>
    <t>Vintage Year 2023</t>
  </si>
  <si>
    <t>Vintage Year 2024</t>
  </si>
  <si>
    <t>Vintage Year 2025</t>
  </si>
  <si>
    <t>Vintage Year 2026</t>
  </si>
  <si>
    <t>Vintage Year 2027</t>
  </si>
  <si>
    <t>Vintage Year 2028</t>
  </si>
  <si>
    <t>Vintage Year 2029</t>
  </si>
  <si>
    <t>Vintage Year 2030</t>
  </si>
  <si>
    <t>Cumulative market balance with Ontario through 2020 (Busch 2017)</t>
  </si>
  <si>
    <t xml:space="preserve"> Total net flow from Ontario to California and Québec</t>
  </si>
  <si>
    <t xml:space="preserve"> Total net flow from Ontario to California and Québec (this report)</t>
  </si>
  <si>
    <t>Market overallocation estimates through 2020 incorporating net flows from Ontario to California and Québec</t>
  </si>
  <si>
    <t>Net flows summary</t>
  </si>
  <si>
    <t>2018 Q2</t>
  </si>
  <si>
    <t>2018 Q1</t>
  </si>
  <si>
    <t>Summary of net allowance flows from Ontario to California and Québec during open market trading (January - June 2018)</t>
  </si>
  <si>
    <t>Difference 2018 Q2 vs. Q1</t>
  </si>
  <si>
    <t>Difference between allowances totals in 2018 Q2 and Q1 Quarterly Compliance Instrument Reports</t>
  </si>
  <si>
    <t>Adjusted market overallocation through 2020 with total net flow</t>
  </si>
  <si>
    <t>ARB, Linked California and Québec Cap-and-Trade Programs Carbon Market Compliance Instrument Report (July 9, 2018)</t>
  </si>
  <si>
    <t>N/A</t>
  </si>
  <si>
    <t>ARB 2018 Q2 Quarterly Compliance Instrument Report</t>
  </si>
  <si>
    <t>ARB 2018 Q1 Quarterly Compliance Instrument Report</t>
  </si>
  <si>
    <t>July 16, 2018</t>
  </si>
  <si>
    <t>Ontario’s exit exacerbates allowance overallocation in the Western Climate Initiative cap-and-trade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</si>
</sst>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0_);_(* \(#,##0.0\);_(* &quot;-&quot;??_);_(@_)"/>
  </numFmts>
  <fonts count="20" x14ac:knownFonts="1">
    <font>
      <sz val="12"/>
      <color theme="1"/>
      <name val="Calibri"/>
      <family val="2"/>
      <scheme val="minor"/>
    </font>
    <font>
      <sz val="11"/>
      <color theme="1"/>
      <name val="Calibri"/>
      <family val="2"/>
      <scheme val="minor"/>
    </font>
    <font>
      <sz val="12"/>
      <color rgb="FFFF0000"/>
      <name val="Calibri"/>
      <family val="2"/>
      <scheme val="minor"/>
    </font>
    <font>
      <b/>
      <sz val="12"/>
      <color theme="1"/>
      <name val="Calibri"/>
      <family val="2"/>
      <scheme val="minor"/>
    </font>
    <font>
      <sz val="12"/>
      <color theme="0" tint="-0.249977111117893"/>
      <name val="Calibri"/>
      <family val="2"/>
      <scheme val="minor"/>
    </font>
    <font>
      <sz val="12"/>
      <name val="Calibri"/>
      <family val="2"/>
      <scheme val="minor"/>
    </font>
    <font>
      <u/>
      <sz val="12"/>
      <color theme="10"/>
      <name val="Calibri"/>
      <family val="2"/>
      <scheme val="minor"/>
    </font>
    <font>
      <b/>
      <sz val="12"/>
      <name val="Calibri"/>
      <family val="2"/>
      <scheme val="minor"/>
    </font>
    <font>
      <b/>
      <sz val="12"/>
      <color rgb="FFFF0000"/>
      <name val="Calibri"/>
      <family val="2"/>
      <scheme val="minor"/>
    </font>
    <font>
      <i/>
      <sz val="12"/>
      <color theme="1"/>
      <name val="Calibri"/>
      <family val="2"/>
      <scheme val="minor"/>
    </font>
    <font>
      <sz val="12"/>
      <color theme="1"/>
      <name val="Calibri"/>
      <family val="2"/>
      <scheme val="minor"/>
    </font>
    <font>
      <b/>
      <sz val="11"/>
      <color theme="1"/>
      <name val="Calibri"/>
      <family val="2"/>
      <scheme val="minor"/>
    </font>
    <font>
      <sz val="12"/>
      <name val="Arial"/>
      <family val="2"/>
    </font>
    <font>
      <sz val="12"/>
      <color theme="1"/>
      <name val="Arial"/>
      <family val="2"/>
    </font>
    <font>
      <b/>
      <sz val="12"/>
      <color theme="0"/>
      <name val="Arial"/>
      <family val="2"/>
    </font>
    <font>
      <b/>
      <sz val="12"/>
      <color theme="1"/>
      <name val="Arial"/>
      <family val="2"/>
    </font>
    <font>
      <b/>
      <sz val="12"/>
      <name val="Arial"/>
      <family val="2"/>
    </font>
    <font>
      <sz val="10"/>
      <color theme="1"/>
      <name val="Arial"/>
      <family val="2"/>
    </font>
    <font>
      <sz val="10"/>
      <name val="Arial"/>
      <family val="2"/>
    </font>
    <font>
      <sz val="10"/>
      <color indexed="8"/>
      <name val="Arial"/>
      <family val="2"/>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79998168889431442"/>
        <bgColor rgb="FF000000"/>
      </patternFill>
    </fill>
  </fills>
  <borders count="16">
    <border>
      <left/>
      <right/>
      <top/>
      <bottom/>
      <diagonal/>
    </border>
    <border>
      <left/>
      <right/>
      <top/>
      <bottom style="double">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right/>
      <top style="thin">
        <color auto="1"/>
      </top>
      <bottom style="double">
        <color auto="1"/>
      </bottom>
      <diagonal/>
    </border>
  </borders>
  <cellStyleXfs count="5">
    <xf numFmtId="0" fontId="0" fillId="0" borderId="0"/>
    <xf numFmtId="0" fontId="6" fillId="0" borderId="0" applyNumberFormat="0" applyFill="0" applyBorder="0" applyAlignment="0" applyProtection="0"/>
    <xf numFmtId="43" fontId="10" fillId="0" borderId="0" applyFont="0" applyFill="0" applyBorder="0" applyAlignment="0" applyProtection="0"/>
    <xf numFmtId="0" fontId="1" fillId="0" borderId="0"/>
    <xf numFmtId="0" fontId="1" fillId="0" borderId="0"/>
  </cellStyleXfs>
  <cellXfs count="128">
    <xf numFmtId="0" fontId="0" fillId="0" borderId="0" xfId="0"/>
    <xf numFmtId="0" fontId="3" fillId="0" borderId="0" xfId="0" applyFont="1"/>
    <xf numFmtId="164" fontId="0" fillId="0" borderId="0" xfId="0" applyNumberFormat="1"/>
    <xf numFmtId="0" fontId="0" fillId="0" borderId="0" xfId="0" applyAlignment="1">
      <alignment wrapText="1"/>
    </xf>
    <xf numFmtId="0" fontId="0" fillId="0" borderId="0" xfId="0" applyBorder="1" applyAlignment="1">
      <alignment wrapText="1"/>
    </xf>
    <xf numFmtId="0" fontId="2" fillId="0" borderId="0" xfId="0" applyFont="1"/>
    <xf numFmtId="2" fontId="4" fillId="0" borderId="0" xfId="0" applyNumberFormat="1" applyFont="1"/>
    <xf numFmtId="164" fontId="4" fillId="0" borderId="0" xfId="0" applyNumberFormat="1" applyFont="1"/>
    <xf numFmtId="0" fontId="0" fillId="2" borderId="0" xfId="0" applyFill="1"/>
    <xf numFmtId="0" fontId="6" fillId="2" borderId="0" xfId="1" applyFill="1"/>
    <xf numFmtId="0" fontId="3" fillId="2" borderId="0" xfId="0" applyFont="1" applyFill="1"/>
    <xf numFmtId="0" fontId="0" fillId="2" borderId="0" xfId="0" applyFill="1" applyAlignment="1">
      <alignment wrapText="1"/>
    </xf>
    <xf numFmtId="2" fontId="0" fillId="2" borderId="0" xfId="0" applyNumberFormat="1" applyFill="1"/>
    <xf numFmtId="1" fontId="5" fillId="2" borderId="2" xfId="0" applyNumberFormat="1" applyFont="1" applyFill="1" applyBorder="1"/>
    <xf numFmtId="0" fontId="0" fillId="2" borderId="2" xfId="0" applyFill="1" applyBorder="1" applyAlignment="1">
      <alignment wrapText="1"/>
    </xf>
    <xf numFmtId="2" fontId="5" fillId="2" borderId="0" xfId="0" applyNumberFormat="1" applyFont="1" applyFill="1" applyBorder="1"/>
    <xf numFmtId="0" fontId="0" fillId="2" borderId="0" xfId="0" applyFill="1" applyBorder="1"/>
    <xf numFmtId="164" fontId="5" fillId="2" borderId="0" xfId="0" applyNumberFormat="1" applyFont="1" applyFill="1" applyBorder="1"/>
    <xf numFmtId="1" fontId="5" fillId="2" borderId="0" xfId="0" applyNumberFormat="1" applyFont="1" applyFill="1" applyBorder="1"/>
    <xf numFmtId="2" fontId="3" fillId="2" borderId="1" xfId="0" applyNumberFormat="1" applyFont="1" applyFill="1" applyBorder="1" applyAlignment="1">
      <alignment wrapText="1"/>
    </xf>
    <xf numFmtId="0" fontId="3" fillId="2" borderId="1" xfId="0" applyFont="1" applyFill="1" applyBorder="1" applyAlignment="1">
      <alignment wrapText="1"/>
    </xf>
    <xf numFmtId="3" fontId="3" fillId="2" borderId="0" xfId="0" applyNumberFormat="1" applyFont="1" applyFill="1"/>
    <xf numFmtId="3" fontId="3" fillId="2" borderId="1" xfId="0" applyNumberFormat="1" applyFont="1" applyFill="1" applyBorder="1" applyAlignment="1">
      <alignment horizontal="left"/>
    </xf>
    <xf numFmtId="3" fontId="0" fillId="2" borderId="0" xfId="0" applyNumberFormat="1" applyFill="1" applyBorder="1"/>
    <xf numFmtId="0" fontId="3" fillId="0" borderId="1" xfId="0" applyFont="1" applyBorder="1" applyAlignment="1">
      <alignment wrapText="1"/>
    </xf>
    <xf numFmtId="0" fontId="0" fillId="0" borderId="0" xfId="0" applyFont="1"/>
    <xf numFmtId="0" fontId="8" fillId="0" borderId="0" xfId="0" applyFont="1"/>
    <xf numFmtId="0" fontId="7" fillId="0" borderId="0" xfId="0" applyFont="1" applyBorder="1" applyAlignment="1">
      <alignment wrapText="1"/>
    </xf>
    <xf numFmtId="3" fontId="9" fillId="2" borderId="0" xfId="0" applyNumberFormat="1" applyFont="1" applyFill="1"/>
    <xf numFmtId="3" fontId="0" fillId="2" borderId="0" xfId="0" quotePrefix="1" applyNumberFormat="1" applyFill="1" applyAlignment="1">
      <alignment horizontal="left" indent="1"/>
    </xf>
    <xf numFmtId="0" fontId="0" fillId="0" borderId="0" xfId="0" applyFont="1" applyBorder="1" applyAlignment="1">
      <alignment wrapText="1"/>
    </xf>
    <xf numFmtId="0" fontId="5" fillId="0" borderId="0" xfId="0" applyFont="1" applyBorder="1" applyAlignment="1">
      <alignment wrapText="1"/>
    </xf>
    <xf numFmtId="0" fontId="1" fillId="0" borderId="0" xfId="3"/>
    <xf numFmtId="0" fontId="13" fillId="0" borderId="0" xfId="4" applyFont="1"/>
    <xf numFmtId="0" fontId="13" fillId="4" borderId="11" xfId="3" applyFont="1" applyFill="1" applyBorder="1"/>
    <xf numFmtId="0" fontId="15" fillId="4" borderId="12" xfId="3" applyFont="1" applyFill="1" applyBorder="1" applyAlignment="1">
      <alignment horizontal="center"/>
    </xf>
    <xf numFmtId="0" fontId="15" fillId="5" borderId="12" xfId="3" applyFont="1" applyFill="1" applyBorder="1" applyAlignment="1">
      <alignment horizontal="center" vertical="center" wrapText="1"/>
    </xf>
    <xf numFmtId="0" fontId="15" fillId="5" borderId="11" xfId="3" applyFont="1" applyFill="1" applyBorder="1" applyAlignment="1">
      <alignment horizontal="center" vertical="center" wrapText="1"/>
    </xf>
    <xf numFmtId="0" fontId="15" fillId="6" borderId="11" xfId="4" applyFont="1" applyFill="1" applyBorder="1" applyAlignment="1">
      <alignment horizontal="center" vertical="center" wrapText="1"/>
    </xf>
    <xf numFmtId="0" fontId="16" fillId="5" borderId="11" xfId="4" applyFont="1" applyFill="1" applyBorder="1" applyAlignment="1">
      <alignment horizontal="center" vertical="center" wrapText="1"/>
    </xf>
    <xf numFmtId="0" fontId="13" fillId="0" borderId="0" xfId="4" applyFont="1" applyAlignment="1">
      <alignment wrapText="1"/>
    </xf>
    <xf numFmtId="0" fontId="13" fillId="0" borderId="9" xfId="3" applyFont="1" applyBorder="1" applyAlignment="1">
      <alignment horizontal="center"/>
    </xf>
    <xf numFmtId="3" fontId="13" fillId="0" borderId="12" xfId="3" applyNumberFormat="1" applyFont="1" applyBorder="1"/>
    <xf numFmtId="3" fontId="12" fillId="0" borderId="12" xfId="4" applyNumberFormat="1" applyFont="1" applyBorder="1" applyAlignment="1">
      <alignment wrapText="1"/>
    </xf>
    <xf numFmtId="3" fontId="13" fillId="0" borderId="0" xfId="4" applyNumberFormat="1" applyFont="1"/>
    <xf numFmtId="3" fontId="1" fillId="0" borderId="0" xfId="3" applyNumberFormat="1"/>
    <xf numFmtId="3" fontId="13" fillId="0" borderId="12" xfId="3" applyNumberFormat="1" applyFont="1" applyFill="1" applyBorder="1"/>
    <xf numFmtId="0" fontId="13" fillId="0" borderId="13" xfId="4" applyFont="1" applyBorder="1" applyAlignment="1">
      <alignment horizontal="center"/>
    </xf>
    <xf numFmtId="0" fontId="13" fillId="0" borderId="9" xfId="4" applyFont="1" applyBorder="1" applyAlignment="1">
      <alignment horizontal="left" indent="4"/>
    </xf>
    <xf numFmtId="0" fontId="13" fillId="0" borderId="9" xfId="3" applyFont="1" applyBorder="1" applyAlignment="1">
      <alignment horizontal="left" indent="4"/>
    </xf>
    <xf numFmtId="0" fontId="16" fillId="5" borderId="12" xfId="3" applyFont="1" applyFill="1" applyBorder="1" applyAlignment="1">
      <alignment horizontal="center"/>
    </xf>
    <xf numFmtId="3" fontId="16" fillId="5" borderId="12" xfId="3" applyNumberFormat="1" applyFont="1" applyFill="1" applyBorder="1" applyAlignment="1">
      <alignment wrapText="1"/>
    </xf>
    <xf numFmtId="0" fontId="16" fillId="0" borderId="12" xfId="3" applyFont="1" applyBorder="1" applyAlignment="1">
      <alignment horizontal="left" indent="4"/>
    </xf>
    <xf numFmtId="3" fontId="12" fillId="0" borderId="12" xfId="3" applyNumberFormat="1" applyFont="1" applyBorder="1" applyAlignment="1">
      <alignment wrapText="1"/>
    </xf>
    <xf numFmtId="0" fontId="12" fillId="0" borderId="12" xfId="3" applyFont="1" applyBorder="1" applyAlignment="1">
      <alignment horizontal="left" vertical="center" indent="4"/>
    </xf>
    <xf numFmtId="0" fontId="12" fillId="0" borderId="12" xfId="3" applyFont="1" applyBorder="1" applyAlignment="1">
      <alignment horizontal="left" indent="4"/>
    </xf>
    <xf numFmtId="0" fontId="12" fillId="0" borderId="12" xfId="4" applyFont="1" applyBorder="1" applyAlignment="1">
      <alignment horizontal="left" indent="4"/>
    </xf>
    <xf numFmtId="3" fontId="1" fillId="0" borderId="0" xfId="3" applyNumberFormat="1" applyFont="1"/>
    <xf numFmtId="0" fontId="13" fillId="0" borderId="12" xfId="4" applyFont="1" applyBorder="1"/>
    <xf numFmtId="0" fontId="16" fillId="0" borderId="12" xfId="4" applyFont="1" applyBorder="1" applyAlignment="1">
      <alignment horizontal="left" indent="4"/>
    </xf>
    <xf numFmtId="3" fontId="13" fillId="0" borderId="12" xfId="3" applyNumberFormat="1" applyFont="1" applyBorder="1" applyAlignment="1">
      <alignment wrapText="1"/>
    </xf>
    <xf numFmtId="3" fontId="16" fillId="5" borderId="12" xfId="3" quotePrefix="1" applyNumberFormat="1" applyFont="1" applyFill="1" applyBorder="1" applyAlignment="1">
      <alignment horizontal="right" wrapText="1"/>
    </xf>
    <xf numFmtId="0" fontId="12" fillId="0" borderId="12" xfId="4" applyFont="1" applyBorder="1" applyAlignment="1">
      <alignment horizontal="center"/>
    </xf>
    <xf numFmtId="3" fontId="12" fillId="0" borderId="12" xfId="4" applyNumberFormat="1" applyFont="1" applyBorder="1" applyAlignment="1">
      <alignment horizontal="center" wrapText="1"/>
    </xf>
    <xf numFmtId="0" fontId="15" fillId="5" borderId="14" xfId="4" applyFont="1" applyFill="1" applyBorder="1" applyAlignment="1">
      <alignment horizontal="center"/>
    </xf>
    <xf numFmtId="3" fontId="15" fillId="5" borderId="14" xfId="4" quotePrefix="1" applyNumberFormat="1" applyFont="1" applyFill="1" applyBorder="1" applyAlignment="1">
      <alignment horizontal="right" wrapText="1"/>
    </xf>
    <xf numFmtId="0" fontId="17" fillId="0" borderId="0" xfId="4" applyFont="1"/>
    <xf numFmtId="0" fontId="18" fillId="0" borderId="0" xfId="4" applyFont="1"/>
    <xf numFmtId="0" fontId="17" fillId="0" borderId="0" xfId="4" quotePrefix="1" applyFont="1"/>
    <xf numFmtId="0" fontId="1" fillId="0" borderId="0" xfId="4"/>
    <xf numFmtId="0" fontId="13" fillId="4" borderId="11" xfId="4" applyFont="1" applyFill="1" applyBorder="1"/>
    <xf numFmtId="0" fontId="15" fillId="4" borderId="12" xfId="4" applyFont="1" applyFill="1" applyBorder="1" applyAlignment="1">
      <alignment horizontal="center"/>
    </xf>
    <xf numFmtId="0" fontId="15" fillId="5" borderId="12" xfId="4" applyFont="1" applyFill="1" applyBorder="1" applyAlignment="1">
      <alignment horizontal="center" vertical="center" wrapText="1"/>
    </xf>
    <xf numFmtId="0" fontId="15" fillId="5" borderId="11" xfId="4" applyFont="1" applyFill="1" applyBorder="1" applyAlignment="1">
      <alignment horizontal="center" vertical="center" wrapText="1"/>
    </xf>
    <xf numFmtId="0" fontId="13" fillId="0" borderId="9" xfId="4" applyFont="1" applyBorder="1" applyAlignment="1">
      <alignment horizontal="center"/>
    </xf>
    <xf numFmtId="3" fontId="13" fillId="0" borderId="12" xfId="4" applyNumberFormat="1" applyFont="1" applyBorder="1"/>
    <xf numFmtId="0" fontId="16" fillId="5" borderId="12" xfId="4" applyFont="1" applyFill="1" applyBorder="1" applyAlignment="1">
      <alignment horizontal="center"/>
    </xf>
    <xf numFmtId="3" fontId="16" fillId="5" borderId="12" xfId="4" applyNumberFormat="1" applyFont="1" applyFill="1" applyBorder="1" applyAlignment="1">
      <alignment wrapText="1"/>
    </xf>
    <xf numFmtId="0" fontId="12" fillId="0" borderId="12" xfId="4" applyFont="1" applyBorder="1" applyAlignment="1">
      <alignment horizontal="left" vertical="center" indent="4"/>
    </xf>
    <xf numFmtId="3" fontId="1" fillId="0" borderId="0" xfId="4" applyNumberFormat="1" applyFont="1"/>
    <xf numFmtId="3" fontId="13" fillId="0" borderId="12" xfId="4" applyNumberFormat="1" applyFont="1" applyBorder="1" applyAlignment="1">
      <alignment wrapText="1"/>
    </xf>
    <xf numFmtId="3" fontId="16" fillId="5" borderId="12" xfId="4" quotePrefix="1" applyNumberFormat="1" applyFont="1" applyFill="1" applyBorder="1" applyAlignment="1">
      <alignment horizontal="right" wrapText="1"/>
    </xf>
    <xf numFmtId="0" fontId="19" fillId="0" borderId="0" xfId="4" applyFont="1"/>
    <xf numFmtId="0" fontId="3" fillId="0" borderId="1" xfId="0" applyFont="1" applyBorder="1" applyAlignment="1">
      <alignment horizontal="center" wrapText="1"/>
    </xf>
    <xf numFmtId="2" fontId="3" fillId="0" borderId="1" xfId="0" applyNumberFormat="1" applyFont="1" applyBorder="1" applyAlignment="1">
      <alignment horizontal="center" wrapText="1"/>
    </xf>
    <xf numFmtId="165" fontId="1" fillId="0" borderId="0" xfId="2" applyNumberFormat="1" applyFont="1" applyFill="1" applyBorder="1"/>
    <xf numFmtId="165" fontId="1" fillId="0" borderId="0" xfId="2" applyNumberFormat="1" applyFont="1" applyFill="1" applyBorder="1" applyAlignment="1">
      <alignment horizontal="right" vertical="center" wrapText="1"/>
    </xf>
    <xf numFmtId="0" fontId="3" fillId="0" borderId="15" xfId="0" applyFont="1" applyBorder="1"/>
    <xf numFmtId="165" fontId="1" fillId="0" borderId="15" xfId="2" applyNumberFormat="1" applyFont="1" applyFill="1" applyBorder="1"/>
    <xf numFmtId="165" fontId="11" fillId="0" borderId="15" xfId="2" applyNumberFormat="1" applyFont="1" applyFill="1" applyBorder="1"/>
    <xf numFmtId="165" fontId="1" fillId="0" borderId="0" xfId="2" applyNumberFormat="1" applyFont="1" applyFill="1" applyBorder="1" applyAlignment="1">
      <alignment horizontal="right"/>
    </xf>
    <xf numFmtId="0" fontId="0" fillId="0" borderId="0" xfId="0" quotePrefix="1" applyFill="1"/>
    <xf numFmtId="3" fontId="3" fillId="2" borderId="1" xfId="0" applyNumberFormat="1" applyFont="1" applyFill="1" applyBorder="1" applyAlignment="1">
      <alignment horizontal="left"/>
    </xf>
    <xf numFmtId="0" fontId="13" fillId="0" borderId="3" xfId="4" applyFont="1" applyBorder="1" applyAlignment="1">
      <alignment horizontal="left" vertical="center" wrapText="1"/>
    </xf>
    <xf numFmtId="0" fontId="13" fillId="0" borderId="0" xfId="4" applyFont="1" applyBorder="1" applyAlignment="1">
      <alignment horizontal="left" vertical="center" wrapText="1"/>
    </xf>
    <xf numFmtId="0" fontId="12" fillId="0" borderId="4" xfId="3" applyFont="1" applyBorder="1" applyAlignment="1">
      <alignment horizontal="center"/>
    </xf>
    <xf numFmtId="0" fontId="12" fillId="0" borderId="3" xfId="3" applyFont="1" applyBorder="1" applyAlignment="1">
      <alignment horizontal="center"/>
    </xf>
    <xf numFmtId="0" fontId="12" fillId="0" borderId="5" xfId="3" applyFont="1" applyBorder="1" applyAlignment="1">
      <alignment horizontal="center"/>
    </xf>
    <xf numFmtId="0" fontId="12" fillId="0" borderId="6" xfId="3" applyFont="1" applyBorder="1" applyAlignment="1">
      <alignment horizontal="left"/>
    </xf>
    <xf numFmtId="0" fontId="12" fillId="0" borderId="7" xfId="3" applyFont="1" applyBorder="1" applyAlignment="1">
      <alignment horizontal="left"/>
    </xf>
    <xf numFmtId="0" fontId="12" fillId="0" borderId="8" xfId="3" applyFont="1" applyBorder="1" applyAlignment="1">
      <alignment horizontal="left"/>
    </xf>
    <xf numFmtId="0" fontId="14" fillId="3" borderId="6" xfId="4" applyFont="1" applyFill="1" applyBorder="1" applyAlignment="1">
      <alignment horizontal="center" vertical="center" wrapText="1"/>
    </xf>
    <xf numFmtId="0" fontId="14" fillId="3" borderId="7" xfId="4" applyFont="1" applyFill="1" applyBorder="1" applyAlignment="1">
      <alignment horizontal="center" vertical="center" wrapText="1"/>
    </xf>
    <xf numFmtId="0" fontId="14" fillId="3" borderId="8" xfId="4" applyFont="1" applyFill="1" applyBorder="1" applyAlignment="1">
      <alignment horizontal="center" vertical="center" wrapText="1"/>
    </xf>
    <xf numFmtId="0" fontId="13" fillId="0" borderId="9" xfId="3" applyFont="1" applyBorder="1" applyAlignment="1">
      <alignment horizontal="left" vertical="center" wrapText="1"/>
    </xf>
    <xf numFmtId="0" fontId="13" fillId="0" borderId="2" xfId="3" applyFont="1" applyBorder="1" applyAlignment="1">
      <alignment horizontal="left" vertical="center" wrapText="1"/>
    </xf>
    <xf numFmtId="0" fontId="13" fillId="0" borderId="10" xfId="3" applyFont="1" applyBorder="1" applyAlignment="1">
      <alignment horizontal="left" vertical="center" wrapText="1"/>
    </xf>
    <xf numFmtId="0" fontId="15" fillId="4" borderId="6" xfId="3" applyFont="1" applyFill="1" applyBorder="1" applyAlignment="1">
      <alignment horizontal="center"/>
    </xf>
    <xf numFmtId="0" fontId="15" fillId="4" borderId="7" xfId="3" applyFont="1" applyFill="1" applyBorder="1" applyAlignment="1">
      <alignment horizontal="center"/>
    </xf>
    <xf numFmtId="0" fontId="15" fillId="4" borderId="8" xfId="3" applyFont="1" applyFill="1" applyBorder="1" applyAlignment="1">
      <alignment horizontal="center"/>
    </xf>
    <xf numFmtId="0" fontId="15" fillId="4" borderId="9" xfId="3" applyFont="1" applyFill="1" applyBorder="1" applyAlignment="1">
      <alignment horizontal="center"/>
    </xf>
    <xf numFmtId="0" fontId="15" fillId="4" borderId="2" xfId="3" applyFont="1" applyFill="1" applyBorder="1" applyAlignment="1">
      <alignment horizontal="center"/>
    </xf>
    <xf numFmtId="0" fontId="15" fillId="4" borderId="10" xfId="3" applyFont="1" applyFill="1" applyBorder="1" applyAlignment="1">
      <alignment horizontal="center"/>
    </xf>
    <xf numFmtId="0" fontId="12" fillId="0" borderId="4" xfId="4" applyFont="1" applyBorder="1" applyAlignment="1">
      <alignment horizontal="center"/>
    </xf>
    <xf numFmtId="0" fontId="12" fillId="0" borderId="3" xfId="4" applyFont="1" applyBorder="1" applyAlignment="1">
      <alignment horizontal="center"/>
    </xf>
    <xf numFmtId="0" fontId="12" fillId="0" borderId="5" xfId="4" applyFont="1" applyBorder="1" applyAlignment="1">
      <alignment horizontal="center"/>
    </xf>
    <xf numFmtId="0" fontId="12" fillId="0" borderId="6" xfId="4" applyFont="1" applyBorder="1" applyAlignment="1">
      <alignment horizontal="left"/>
    </xf>
    <xf numFmtId="0" fontId="12" fillId="0" borderId="7" xfId="4" applyFont="1" applyBorder="1" applyAlignment="1">
      <alignment horizontal="left"/>
    </xf>
    <xf numFmtId="0" fontId="12" fillId="0" borderId="8" xfId="4" applyFont="1" applyBorder="1" applyAlignment="1">
      <alignment horizontal="left"/>
    </xf>
    <xf numFmtId="0" fontId="13" fillId="0" borderId="9" xfId="4" applyFont="1" applyBorder="1" applyAlignment="1">
      <alignment horizontal="left" vertical="center" wrapText="1"/>
    </xf>
    <xf numFmtId="0" fontId="13" fillId="0" borderId="2" xfId="4" applyFont="1" applyBorder="1" applyAlignment="1">
      <alignment horizontal="left" vertical="center" wrapText="1"/>
    </xf>
    <xf numFmtId="0" fontId="13" fillId="0" borderId="10" xfId="4" applyFont="1" applyBorder="1" applyAlignment="1">
      <alignment horizontal="left" vertical="center" wrapText="1"/>
    </xf>
    <xf numFmtId="0" fontId="15" fillId="4" borderId="6" xfId="4" applyFont="1" applyFill="1" applyBorder="1" applyAlignment="1">
      <alignment horizontal="center"/>
    </xf>
    <xf numFmtId="0" fontId="15" fillId="4" borderId="7" xfId="4" applyFont="1" applyFill="1" applyBorder="1" applyAlignment="1">
      <alignment horizontal="center"/>
    </xf>
    <xf numFmtId="0" fontId="15" fillId="4" borderId="8" xfId="4" applyFont="1" applyFill="1" applyBorder="1" applyAlignment="1">
      <alignment horizontal="center"/>
    </xf>
    <xf numFmtId="0" fontId="15" fillId="4" borderId="9" xfId="4" applyFont="1" applyFill="1" applyBorder="1" applyAlignment="1">
      <alignment horizontal="center"/>
    </xf>
    <xf numFmtId="0" fontId="15" fillId="4" borderId="2" xfId="4" applyFont="1" applyFill="1" applyBorder="1" applyAlignment="1">
      <alignment horizontal="center"/>
    </xf>
    <xf numFmtId="0" fontId="15" fillId="4" borderId="10" xfId="4" applyFont="1" applyFill="1" applyBorder="1" applyAlignment="1">
      <alignment horizontal="center"/>
    </xf>
  </cellXfs>
  <cellStyles count="5">
    <cellStyle name="Comma" xfId="2" builtinId="3"/>
    <cellStyle name="Hyperlink" xfId="1" builtinId="8"/>
    <cellStyle name="Normal" xfId="0" builtinId="0"/>
    <cellStyle name="Normal 10" xfId="4" xr:uid="{00000000-0005-0000-0000-000003000000}"/>
    <cellStyle name="Normal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100" b="1" i="0" u="none" strike="noStrike" kern="1200" spc="0" baseline="0">
                <a:solidFill>
                  <a:schemeClr val="tx1"/>
                </a:solidFill>
                <a:latin typeface="+mn-lt"/>
                <a:ea typeface="+mn-ea"/>
                <a:cs typeface="+mn-cs"/>
              </a:defRPr>
            </a:pPr>
            <a:r>
              <a:rPr lang="en-US" sz="1100" b="1">
                <a:solidFill>
                  <a:schemeClr val="tx1"/>
                </a:solidFill>
              </a:rPr>
              <a:t>Market overallocation estimates in</a:t>
            </a:r>
            <a:r>
              <a:rPr lang="en-US" sz="1100" b="1" baseline="0">
                <a:solidFill>
                  <a:schemeClr val="tx1"/>
                </a:solidFill>
              </a:rPr>
              <a:t> 2020</a:t>
            </a:r>
            <a:r>
              <a:rPr lang="en-US" sz="1100" b="1">
                <a:solidFill>
                  <a:schemeClr val="tx1"/>
                </a:solidFill>
              </a:rPr>
              <a:t> with Ontario net flow</a:t>
            </a:r>
            <a:r>
              <a:rPr lang="en-US" sz="1100" b="1" baseline="0">
                <a:solidFill>
                  <a:schemeClr val="tx1"/>
                </a:solidFill>
              </a:rPr>
              <a:t> </a:t>
            </a:r>
          </a:p>
          <a:p>
            <a:pPr algn="l">
              <a:defRPr sz="1100" b="1">
                <a:solidFill>
                  <a:schemeClr val="tx1"/>
                </a:solidFill>
              </a:defRPr>
            </a:pPr>
            <a:r>
              <a:rPr lang="en-US" sz="1100" b="1">
                <a:solidFill>
                  <a:schemeClr val="tx1"/>
                </a:solidFill>
              </a:rPr>
              <a:t>(million allowances)</a:t>
            </a:r>
          </a:p>
        </c:rich>
      </c:tx>
      <c:layout>
        <c:manualLayout>
          <c:xMode val="edge"/>
          <c:yMode val="edge"/>
          <c:x val="1.9582899104164001E-2"/>
          <c:y val="1.9767566254651699E-2"/>
        </c:manualLayout>
      </c:layout>
      <c:overlay val="0"/>
      <c:spPr>
        <a:noFill/>
        <a:ln>
          <a:noFill/>
        </a:ln>
        <a:effectLst/>
      </c:spPr>
      <c:txPr>
        <a:bodyPr rot="0" spcFirstLastPara="1" vertOverflow="ellipsis" vert="horz" wrap="square" anchor="ctr" anchorCtr="1"/>
        <a:lstStyle/>
        <a:p>
          <a:pPr algn="l">
            <a:defRPr sz="11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17739864792256"/>
          <c:y val="0.190698587968818"/>
          <c:w val="0.68933300411602605"/>
          <c:h val="0.67087565268274296"/>
        </c:manualLayout>
      </c:layout>
      <c:barChart>
        <c:barDir val="col"/>
        <c:grouping val="clustered"/>
        <c:varyColors val="0"/>
        <c:ser>
          <c:idx val="1"/>
          <c:order val="0"/>
          <c:tx>
            <c:strRef>
              <c:f>'Overallocation adjustment'!$B$7</c:f>
              <c:strCache>
                <c:ptCount val="1"/>
                <c:pt idx="0">
                  <c:v>Market overallocation through 2020 (Busch 2017)</c:v>
                </c:pt>
              </c:strCache>
            </c:strRef>
          </c:tx>
          <c:spPr>
            <a:solidFill>
              <a:schemeClr val="accent2"/>
            </a:solidFill>
            <a:ln>
              <a:noFill/>
            </a:ln>
            <a:effectLst/>
          </c:spPr>
          <c:invertIfNegative val="0"/>
          <c:dLbls>
            <c:dLbl>
              <c:idx val="0"/>
              <c:tx>
                <c:rich>
                  <a:bodyPr/>
                  <a:lstStyle/>
                  <a:p>
                    <a:fld id="{C59F5BB3-6BC6-48F1-91D1-7BC827724617}" type="VALUE">
                      <a:rPr lang="en-US"/>
                      <a:pPr/>
                      <a:t>[VALUE]</a:t>
                    </a:fld>
                    <a:r>
                      <a:rPr lang="en-US"/>
                      <a:t> </a:t>
                    </a:r>
                    <a:r>
                      <a:rPr lang="en-US" sz="1200" b="0" i="0" u="none" strike="noStrike" baseline="0">
                        <a:effectLst/>
                      </a:rPr>
                      <a:t>± 70</a:t>
                    </a:r>
                    <a:r>
                      <a:rPr lang="en-US"/>
                      <a:t> </a:t>
                    </a:r>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392E-49BA-9BA6-464C2F36E525}"/>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fixedVal"/>
            <c:noEndCap val="0"/>
            <c:val val="70"/>
            <c:spPr>
              <a:noFill/>
              <a:ln w="15875" cap="flat" cmpd="sng" algn="ctr">
                <a:solidFill>
                  <a:schemeClr val="tx1">
                    <a:lumMod val="65000"/>
                    <a:lumOff val="35000"/>
                  </a:schemeClr>
                </a:solidFill>
                <a:round/>
              </a:ln>
              <a:effectLst/>
            </c:spPr>
          </c:errBars>
          <c:cat>
            <c:numRef>
              <c:f>'Overallocation adjustment'!$H$1:$H$4</c:f>
              <c:numCache>
                <c:formatCode>General</c:formatCode>
                <c:ptCount val="4"/>
              </c:numCache>
            </c:numRef>
          </c:cat>
          <c:val>
            <c:numRef>
              <c:f>'Overallocation adjustment'!$C$7</c:f>
              <c:numCache>
                <c:formatCode>0</c:formatCode>
                <c:ptCount val="1"/>
                <c:pt idx="0">
                  <c:v>270</c:v>
                </c:pt>
              </c:numCache>
            </c:numRef>
          </c:val>
          <c:extLst>
            <c:ext xmlns:c16="http://schemas.microsoft.com/office/drawing/2014/chart" uri="{C3380CC4-5D6E-409C-BE32-E72D297353CC}">
              <c16:uniqueId val="{00000001-392E-49BA-9BA6-464C2F36E525}"/>
            </c:ext>
          </c:extLst>
        </c:ser>
        <c:ser>
          <c:idx val="2"/>
          <c:order val="1"/>
          <c:tx>
            <c:strRef>
              <c:f>'Overallocation adjustment'!$B$12</c:f>
              <c:strCache>
                <c:ptCount val="1"/>
                <c:pt idx="0">
                  <c:v>Adjusted market overallocation through 2020 with total net flow</c:v>
                </c:pt>
              </c:strCache>
            </c:strRef>
          </c:tx>
          <c:spPr>
            <a:solidFill>
              <a:schemeClr val="accent3"/>
            </a:solidFill>
            <a:ln>
              <a:noFill/>
            </a:ln>
            <a:effectLst/>
          </c:spPr>
          <c:invertIfNegative val="0"/>
          <c:dPt>
            <c:idx val="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3-392E-49BA-9BA6-464C2F36E525}"/>
              </c:ext>
            </c:extLst>
          </c:dPt>
          <c:dLbls>
            <c:dLbl>
              <c:idx val="0"/>
              <c:tx>
                <c:rich>
                  <a:bodyPr/>
                  <a:lstStyle/>
                  <a:p>
                    <a:fld id="{AE83F7E7-0CD8-4E32-9D01-C7BCC5B3C14A}" type="VALUE">
                      <a:rPr lang="en-US"/>
                      <a:pPr/>
                      <a:t>[VALUE]</a:t>
                    </a:fld>
                    <a:r>
                      <a:rPr lang="en-US"/>
                      <a:t> </a:t>
                    </a:r>
                    <a:r>
                      <a:rPr lang="en-US" sz="1200" b="0" i="0" u="none" strike="noStrike" baseline="0">
                        <a:effectLst/>
                      </a:rPr>
                      <a:t>± 70</a:t>
                    </a:r>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92E-49BA-9BA6-464C2F36E525}"/>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fixedVal"/>
            <c:noEndCap val="0"/>
            <c:val val="70"/>
            <c:spPr>
              <a:noFill/>
              <a:ln w="15875" cap="flat" cmpd="sng" algn="ctr">
                <a:solidFill>
                  <a:schemeClr val="tx1">
                    <a:lumMod val="65000"/>
                    <a:lumOff val="35000"/>
                  </a:schemeClr>
                </a:solidFill>
                <a:round/>
              </a:ln>
              <a:effectLst/>
            </c:spPr>
          </c:errBars>
          <c:cat>
            <c:numRef>
              <c:f>'Overallocation adjustment'!$H$1:$H$4</c:f>
              <c:numCache>
                <c:formatCode>General</c:formatCode>
                <c:ptCount val="4"/>
              </c:numCache>
            </c:numRef>
          </c:cat>
          <c:val>
            <c:numRef>
              <c:f>'Overallocation adjustment'!$C$12</c:f>
              <c:numCache>
                <c:formatCode>0</c:formatCode>
                <c:ptCount val="1"/>
                <c:pt idx="0">
                  <c:v>303.18696700000004</c:v>
                </c:pt>
              </c:numCache>
            </c:numRef>
          </c:val>
          <c:extLst>
            <c:ext xmlns:c16="http://schemas.microsoft.com/office/drawing/2014/chart" uri="{C3380CC4-5D6E-409C-BE32-E72D297353CC}">
              <c16:uniqueId val="{00000004-392E-49BA-9BA6-464C2F36E525}"/>
            </c:ext>
          </c:extLst>
        </c:ser>
        <c:dLbls>
          <c:dLblPos val="inBase"/>
          <c:showLegendKey val="0"/>
          <c:showVal val="1"/>
          <c:showCatName val="0"/>
          <c:showSerName val="0"/>
          <c:showPercent val="0"/>
          <c:showBubbleSize val="0"/>
        </c:dLbls>
        <c:gapWidth val="148"/>
        <c:overlap val="-65"/>
        <c:axId val="-839130576"/>
        <c:axId val="-779813792"/>
      </c:barChart>
      <c:catAx>
        <c:axId val="-839130576"/>
        <c:scaling>
          <c:orientation val="minMax"/>
        </c:scaling>
        <c:delete val="1"/>
        <c:axPos val="b"/>
        <c:numFmt formatCode="General" sourceLinked="1"/>
        <c:majorTickMark val="none"/>
        <c:minorTickMark val="none"/>
        <c:tickLblPos val="nextTo"/>
        <c:crossAx val="-779813792"/>
        <c:crosses val="autoZero"/>
        <c:auto val="1"/>
        <c:lblAlgn val="ctr"/>
        <c:lblOffset val="100"/>
        <c:noMultiLvlLbl val="0"/>
      </c:catAx>
      <c:valAx>
        <c:axId val="-779813792"/>
        <c:scaling>
          <c:orientation val="minMax"/>
          <c:max val="45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3913057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837413</xdr:colOff>
      <xdr:row>3</xdr:row>
      <xdr:rowOff>97942</xdr:rowOff>
    </xdr:from>
    <xdr:to>
      <xdr:col>11</xdr:col>
      <xdr:colOff>791656</xdr:colOff>
      <xdr:row>19</xdr:row>
      <xdr:rowOff>95474</xdr:rowOff>
    </xdr:to>
    <xdr:graphicFrame macro="">
      <xdr:nvGraphicFramePr>
        <xdr:cNvPr id="2" name="Chart 1">
          <a:extLst>
            <a:ext uri="{FF2B5EF4-FFF2-40B4-BE49-F238E27FC236}">
              <a16:creationId xmlns:a16="http://schemas.microsoft.com/office/drawing/2014/main" id="{BB2FC09A-3E1D-4738-92B9-4EBAF3428D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0.19532</cdr:x>
      <cdr:y>0.86224</cdr:y>
    </cdr:from>
    <cdr:to>
      <cdr:x>0.45397</cdr:x>
      <cdr:y>0.99544</cdr:y>
    </cdr:to>
    <cdr:sp macro="" textlink="">
      <cdr:nvSpPr>
        <cdr:cNvPr id="2" name="TextBox 2">
          <a:extLst xmlns:a="http://schemas.openxmlformats.org/drawingml/2006/main">
            <a:ext uri="{FF2B5EF4-FFF2-40B4-BE49-F238E27FC236}">
              <a16:creationId xmlns:a16="http://schemas.microsoft.com/office/drawing/2014/main" id="{00000000-0008-0000-0000-000003000000}"/>
            </a:ext>
          </a:extLst>
        </cdr:cNvPr>
        <cdr:cNvSpPr txBox="1"/>
      </cdr:nvSpPr>
      <cdr:spPr>
        <a:xfrm xmlns:a="http://schemas.openxmlformats.org/drawingml/2006/main">
          <a:off x="1048554" y="2703272"/>
          <a:ext cx="1388575" cy="41760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b="0"/>
            <a:t>Busch (2017)</a:t>
          </a:r>
        </a:p>
        <a:p xmlns:a="http://schemas.openxmlformats.org/drawingml/2006/main">
          <a:pPr algn="ctr"/>
          <a:r>
            <a:rPr lang="en-US" sz="1100" b="0"/>
            <a:t>Ontario net demand </a:t>
          </a:r>
        </a:p>
      </cdr:txBody>
    </cdr:sp>
  </cdr:relSizeAnchor>
  <cdr:relSizeAnchor xmlns:cdr="http://schemas.openxmlformats.org/drawingml/2006/chartDrawing">
    <cdr:from>
      <cdr:x>0.48559</cdr:x>
      <cdr:y>0.86429</cdr:y>
    </cdr:from>
    <cdr:to>
      <cdr:x>0.71282</cdr:x>
      <cdr:y>0.99749</cdr:y>
    </cdr:to>
    <cdr:sp macro="" textlink="">
      <cdr:nvSpPr>
        <cdr:cNvPr id="3" name="TextBox 2">
          <a:extLst xmlns:a="http://schemas.openxmlformats.org/drawingml/2006/main">
            <a:ext uri="{FF2B5EF4-FFF2-40B4-BE49-F238E27FC236}">
              <a16:creationId xmlns:a16="http://schemas.microsoft.com/office/drawing/2014/main" id="{1E38F0FE-FA39-4E1A-B73E-6FC7D648D970}"/>
            </a:ext>
          </a:extLst>
        </cdr:cNvPr>
        <cdr:cNvSpPr txBox="1"/>
      </cdr:nvSpPr>
      <cdr:spPr>
        <a:xfrm xmlns:a="http://schemas.openxmlformats.org/drawingml/2006/main">
          <a:off x="2597953" y="2569132"/>
          <a:ext cx="1215662" cy="39594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b="0"/>
            <a:t>Busch (2017)</a:t>
          </a:r>
        </a:p>
        <a:p xmlns:a="http://schemas.openxmlformats.org/drawingml/2006/main">
          <a:pPr algn="ctr"/>
          <a:r>
            <a:rPr lang="en-US" sz="1100" b="0"/>
            <a:t>total net</a:t>
          </a:r>
          <a:r>
            <a:rPr lang="en-US" sz="1100" b="0" baseline="0"/>
            <a:t> flow</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137583</xdr:colOff>
      <xdr:row>0</xdr:row>
      <xdr:rowOff>169333</xdr:rowOff>
    </xdr:from>
    <xdr:to>
      <xdr:col>0</xdr:col>
      <xdr:colOff>3511338</xdr:colOff>
      <xdr:row>1</xdr:row>
      <xdr:rowOff>2328</xdr:rowOff>
    </xdr:to>
    <xdr:pic>
      <xdr:nvPicPr>
        <xdr:cNvPr id="2" name="Picture 1" descr="C:\Users\dkennedy\AppData\Local\Temp\Temp1_carb-logos.zip\CARB logos\JPEG\Horizontal\CARB_H_logo.jpg">
          <a:extLst>
            <a:ext uri="{FF2B5EF4-FFF2-40B4-BE49-F238E27FC236}">
              <a16:creationId xmlns:a16="http://schemas.microsoft.com/office/drawing/2014/main" id="{F340D3DA-AED9-456E-BDB7-79E3A58A23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583" y="169333"/>
          <a:ext cx="3373755" cy="71691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137583</xdr:colOff>
      <xdr:row>0</xdr:row>
      <xdr:rowOff>169333</xdr:rowOff>
    </xdr:from>
    <xdr:to>
      <xdr:col>0</xdr:col>
      <xdr:colOff>3511338</xdr:colOff>
      <xdr:row>1</xdr:row>
      <xdr:rowOff>2328</xdr:rowOff>
    </xdr:to>
    <xdr:pic>
      <xdr:nvPicPr>
        <xdr:cNvPr id="2" name="Picture 1" descr="C:\Users\dkennedy\AppData\Local\Temp\Temp1_carb-logos.zip\CARB logos\JPEG\Horizontal\CARB_H_logo.jpg">
          <a:extLst>
            <a:ext uri="{FF2B5EF4-FFF2-40B4-BE49-F238E27FC236}">
              <a16:creationId xmlns:a16="http://schemas.microsoft.com/office/drawing/2014/main" id="{FB2A80EC-2E0E-46DB-820B-49C80A961FA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583" y="169333"/>
          <a:ext cx="3373755" cy="71691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inman@nearzero.org" TargetMode="External"/><Relationship Id="rId2" Type="http://schemas.openxmlformats.org/officeDocument/2006/relationships/hyperlink" Target="mailto:mikemas@nearzero.org" TargetMode="External"/><Relationship Id="rId1" Type="http://schemas.openxmlformats.org/officeDocument/2006/relationships/hyperlink" Target="mailto:dcullenward@nearzero.org"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24"/>
  <sheetViews>
    <sheetView tabSelected="1" workbookViewId="0">
      <selection activeCell="B1" sqref="B1"/>
    </sheetView>
  </sheetViews>
  <sheetFormatPr defaultColWidth="8.69921875" defaultRowHeight="15.6" x14ac:dyDescent="0.3"/>
  <cols>
    <col min="1" max="1" width="10.796875" style="8" customWidth="1"/>
    <col min="2" max="2" width="25.69921875" style="8" customWidth="1"/>
    <col min="3" max="3" width="23.796875" style="8" customWidth="1"/>
    <col min="4" max="9" width="8.69921875" style="8"/>
    <col min="10" max="10" width="16.796875" style="8" customWidth="1"/>
    <col min="11" max="16384" width="8.69921875" style="8"/>
  </cols>
  <sheetData>
    <row r="2" spans="2:10" x14ac:dyDescent="0.3">
      <c r="B2" s="10" t="s">
        <v>106</v>
      </c>
    </row>
    <row r="3" spans="2:10" x14ac:dyDescent="0.3">
      <c r="B3" s="8" t="s">
        <v>16</v>
      </c>
    </row>
    <row r="4" spans="2:10" x14ac:dyDescent="0.3">
      <c r="B4" s="9" t="s">
        <v>2</v>
      </c>
      <c r="C4" s="9" t="s">
        <v>0</v>
      </c>
      <c r="D4" s="9" t="s">
        <v>1</v>
      </c>
      <c r="E4" s="9"/>
    </row>
    <row r="5" spans="2:10" x14ac:dyDescent="0.3">
      <c r="B5" s="91" t="s">
        <v>105</v>
      </c>
    </row>
    <row r="8" spans="2:10" x14ac:dyDescent="0.3">
      <c r="B8" s="21" t="s">
        <v>8</v>
      </c>
    </row>
    <row r="10" spans="2:10" ht="16.2" thickBot="1" x14ac:dyDescent="0.35">
      <c r="B10" s="22" t="s">
        <v>9</v>
      </c>
      <c r="C10" s="92" t="s">
        <v>10</v>
      </c>
      <c r="D10" s="92"/>
      <c r="E10" s="92"/>
      <c r="F10" s="92"/>
      <c r="G10" s="92"/>
      <c r="H10" s="92"/>
      <c r="I10" s="92"/>
      <c r="J10" s="92"/>
    </row>
    <row r="11" spans="2:10" ht="19.95" customHeight="1" thickTop="1" x14ac:dyDescent="0.3">
      <c r="B11" s="8" t="s">
        <v>11</v>
      </c>
      <c r="C11" s="8" t="s">
        <v>93</v>
      </c>
    </row>
    <row r="12" spans="2:10" ht="19.95" customHeight="1" x14ac:dyDescent="0.3">
      <c r="B12" s="8" t="s">
        <v>94</v>
      </c>
      <c r="C12" s="8" t="s">
        <v>97</v>
      </c>
    </row>
    <row r="13" spans="2:10" ht="19.95" customHeight="1" x14ac:dyDescent="0.3">
      <c r="B13" s="23" t="s">
        <v>98</v>
      </c>
      <c r="C13" s="23" t="s">
        <v>99</v>
      </c>
      <c r="D13" s="23"/>
      <c r="E13" s="23"/>
      <c r="F13" s="23"/>
      <c r="G13" s="23"/>
    </row>
    <row r="14" spans="2:10" ht="19.95" customHeight="1" x14ac:dyDescent="0.3">
      <c r="B14" s="23" t="s">
        <v>95</v>
      </c>
      <c r="C14" s="23" t="s">
        <v>103</v>
      </c>
      <c r="D14" s="23"/>
      <c r="E14" s="23"/>
      <c r="F14" s="23"/>
      <c r="G14" s="23"/>
    </row>
    <row r="15" spans="2:10" ht="19.95" customHeight="1" x14ac:dyDescent="0.3">
      <c r="B15" s="8" t="s">
        <v>96</v>
      </c>
      <c r="C15" s="23" t="s">
        <v>104</v>
      </c>
    </row>
    <row r="16" spans="2:10" ht="19.95" customHeight="1" x14ac:dyDescent="0.3"/>
    <row r="17" ht="19.95" customHeight="1" x14ac:dyDescent="0.3"/>
    <row r="18" ht="19.95" customHeight="1" x14ac:dyDescent="0.3"/>
    <row r="19" ht="19.95" customHeight="1" x14ac:dyDescent="0.3"/>
    <row r="20" ht="19.95" customHeight="1" x14ac:dyDescent="0.3"/>
    <row r="21" ht="19.95" customHeight="1" x14ac:dyDescent="0.3"/>
    <row r="22" ht="19.95" customHeight="1" x14ac:dyDescent="0.3"/>
    <row r="23" ht="19.95" customHeight="1" x14ac:dyDescent="0.3"/>
    <row r="24" ht="19.95" customHeight="1" x14ac:dyDescent="0.3"/>
  </sheetData>
  <mergeCells count="1">
    <mergeCell ref="C10:J10"/>
  </mergeCells>
  <hyperlinks>
    <hyperlink ref="C4" r:id="rId1" xr:uid="{00000000-0004-0000-0000-000000000000}"/>
    <hyperlink ref="B4" r:id="rId2" xr:uid="{00000000-0004-0000-0000-000001000000}"/>
    <hyperlink ref="D4" r:id="rId3" xr:uid="{00000000-0004-0000-0000-000002000000}"/>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18"/>
  <sheetViews>
    <sheetView zoomScaleNormal="100" workbookViewId="0">
      <selection activeCell="B42" sqref="B42"/>
    </sheetView>
  </sheetViews>
  <sheetFormatPr defaultColWidth="11.19921875" defaultRowHeight="15.6" x14ac:dyDescent="0.3"/>
  <cols>
    <col min="1" max="1" width="11.19921875" style="8"/>
    <col min="2" max="2" width="60.69921875" style="8" customWidth="1"/>
    <col min="3" max="5" width="13.296875" style="8" customWidth="1"/>
    <col min="6" max="7" width="11.19921875" style="8"/>
    <col min="8" max="8" width="14.796875" style="11" customWidth="1"/>
    <col min="9" max="16384" width="11.19921875" style="8"/>
  </cols>
  <sheetData>
    <row r="1" spans="2:10" x14ac:dyDescent="0.3">
      <c r="I1" s="12"/>
      <c r="J1" s="12"/>
    </row>
    <row r="2" spans="2:10" x14ac:dyDescent="0.3">
      <c r="I2" s="12"/>
      <c r="J2" s="12"/>
    </row>
    <row r="3" spans="2:10" x14ac:dyDescent="0.3">
      <c r="B3" s="21" t="s">
        <v>13</v>
      </c>
      <c r="I3" s="12"/>
      <c r="J3" s="12"/>
    </row>
    <row r="4" spans="2:10" x14ac:dyDescent="0.3">
      <c r="B4" s="28" t="s">
        <v>12</v>
      </c>
      <c r="C4" s="12"/>
    </row>
    <row r="5" spans="2:10" x14ac:dyDescent="0.3">
      <c r="B5" s="28"/>
      <c r="C5" s="12"/>
    </row>
    <row r="6" spans="2:10" ht="16.2" thickBot="1" x14ac:dyDescent="0.35">
      <c r="B6" s="20" t="s">
        <v>7</v>
      </c>
      <c r="C6" s="19" t="s">
        <v>6</v>
      </c>
      <c r="D6" s="19" t="s">
        <v>5</v>
      </c>
      <c r="E6" s="19" t="s">
        <v>4</v>
      </c>
      <c r="I6" s="12"/>
    </row>
    <row r="7" spans="2:10" ht="16.2" thickTop="1" x14ac:dyDescent="0.3">
      <c r="B7" s="8" t="s">
        <v>3</v>
      </c>
      <c r="C7" s="18">
        <v>270</v>
      </c>
      <c r="D7" s="18">
        <v>200</v>
      </c>
      <c r="E7" s="18">
        <v>340</v>
      </c>
    </row>
    <row r="8" spans="2:10" x14ac:dyDescent="0.3">
      <c r="B8" s="16" t="s">
        <v>90</v>
      </c>
      <c r="C8" s="17">
        <v>-20</v>
      </c>
      <c r="D8" s="17">
        <v>-20</v>
      </c>
      <c r="E8" s="17">
        <v>-20</v>
      </c>
    </row>
    <row r="9" spans="2:10" x14ac:dyDescent="0.3">
      <c r="B9" s="16"/>
      <c r="C9" s="17"/>
      <c r="D9" s="17"/>
      <c r="E9" s="17"/>
    </row>
    <row r="10" spans="2:10" x14ac:dyDescent="0.3">
      <c r="B10" s="16" t="s">
        <v>92</v>
      </c>
      <c r="C10" s="17">
        <f>'Net flows summary'!G18</f>
        <v>13.186967000000017</v>
      </c>
      <c r="D10" s="17">
        <f>'Net flows summary'!G18</f>
        <v>13.186967000000017</v>
      </c>
      <c r="E10" s="17">
        <f>'Net flows summary'!G18</f>
        <v>13.186967000000017</v>
      </c>
    </row>
    <row r="11" spans="2:10" x14ac:dyDescent="0.3">
      <c r="B11" s="16"/>
      <c r="C11" s="15"/>
      <c r="D11" s="15"/>
      <c r="E11" s="15"/>
    </row>
    <row r="12" spans="2:10" ht="14.55" customHeight="1" x14ac:dyDescent="0.3">
      <c r="B12" s="14" t="s">
        <v>100</v>
      </c>
      <c r="C12" s="13">
        <f>C7-C8+C10</f>
        <v>303.18696700000004</v>
      </c>
      <c r="D12" s="13">
        <f t="shared" ref="D12:E12" si="0">D7-D8+D10</f>
        <v>233.18696700000001</v>
      </c>
      <c r="E12" s="13">
        <f t="shared" si="0"/>
        <v>373.18696700000004</v>
      </c>
    </row>
    <row r="13" spans="2:10" x14ac:dyDescent="0.3">
      <c r="C13" s="12"/>
    </row>
    <row r="14" spans="2:10" x14ac:dyDescent="0.3">
      <c r="C14" s="12"/>
    </row>
    <row r="15" spans="2:10" x14ac:dyDescent="0.3">
      <c r="C15" s="12"/>
    </row>
    <row r="16" spans="2:10" x14ac:dyDescent="0.3">
      <c r="B16" s="10" t="s">
        <v>14</v>
      </c>
      <c r="C16" s="12"/>
    </row>
    <row r="17" spans="2:3" x14ac:dyDescent="0.3">
      <c r="B17" s="29" t="s">
        <v>15</v>
      </c>
      <c r="C17" s="12"/>
    </row>
    <row r="18" spans="2:3" x14ac:dyDescent="0.3">
      <c r="C18" s="12"/>
    </row>
  </sheetData>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K22"/>
  <sheetViews>
    <sheetView showGridLines="0" zoomScaleNormal="100" workbookViewId="0">
      <selection activeCell="I11" sqref="I11"/>
    </sheetView>
  </sheetViews>
  <sheetFormatPr defaultColWidth="11.19921875" defaultRowHeight="15.6" x14ac:dyDescent="0.3"/>
  <cols>
    <col min="2" max="2" width="41.796875" customWidth="1"/>
    <col min="3" max="3" width="14.69921875" customWidth="1"/>
    <col min="4" max="5" width="12.5" customWidth="1"/>
    <col min="6" max="6" width="15.5" customWidth="1"/>
    <col min="7" max="7" width="24.5" style="2" customWidth="1"/>
    <col min="8" max="8" width="11.19921875" style="6"/>
    <col min="9" max="9" width="21.69921875" customWidth="1"/>
    <col min="11" max="11" width="33.796875" bestFit="1" customWidth="1"/>
    <col min="13" max="13" width="16.69921875" bestFit="1" customWidth="1"/>
  </cols>
  <sheetData>
    <row r="3" spans="2:11" x14ac:dyDescent="0.3">
      <c r="B3" s="10" t="s">
        <v>17</v>
      </c>
      <c r="C3" s="10"/>
      <c r="D3" s="10"/>
      <c r="E3" s="10"/>
      <c r="F3" s="10"/>
    </row>
    <row r="4" spans="2:11" x14ac:dyDescent="0.3">
      <c r="B4" s="28" t="s">
        <v>12</v>
      </c>
      <c r="C4" s="28"/>
      <c r="D4" s="28"/>
      <c r="E4" s="28"/>
      <c r="F4" s="28"/>
    </row>
    <row r="6" spans="2:11" s="3" customFormat="1" ht="31.8" thickBot="1" x14ac:dyDescent="0.35">
      <c r="B6" s="24" t="s">
        <v>7</v>
      </c>
      <c r="C6" s="83" t="s">
        <v>73</v>
      </c>
      <c r="D6" s="83" t="s">
        <v>77</v>
      </c>
      <c r="E6" s="83" t="s">
        <v>79</v>
      </c>
      <c r="F6" s="83" t="s">
        <v>78</v>
      </c>
      <c r="G6" s="84" t="s">
        <v>18</v>
      </c>
      <c r="H6" s="4"/>
    </row>
    <row r="7" spans="2:11" s="25" customFormat="1" ht="15.45" customHeight="1" thickTop="1" x14ac:dyDescent="0.3">
      <c r="B7" s="30" t="s">
        <v>19</v>
      </c>
      <c r="C7" s="85">
        <f>('2018 Q2'!K11-'2018 Q1'!K11)/1000000</f>
        <v>-8.2734909999999999</v>
      </c>
      <c r="D7" s="85">
        <v>0</v>
      </c>
      <c r="E7" s="85">
        <v>0</v>
      </c>
      <c r="F7" s="85">
        <f>D7-E7</f>
        <v>0</v>
      </c>
      <c r="G7" s="85">
        <f>C7+F7</f>
        <v>-8.2734909999999999</v>
      </c>
    </row>
    <row r="8" spans="2:11" x14ac:dyDescent="0.3">
      <c r="B8" s="30" t="s">
        <v>20</v>
      </c>
      <c r="C8" s="85">
        <f>('2018 Q2'!K12-'2018 Q1'!K12)/1000000</f>
        <v>-126.53408899999999</v>
      </c>
      <c r="D8" s="86">
        <v>142.33199999999999</v>
      </c>
      <c r="E8" s="86">
        <v>7.1166</v>
      </c>
      <c r="F8" s="85">
        <f t="shared" ref="F8:F12" si="0">D8-E8</f>
        <v>135.21539999999999</v>
      </c>
      <c r="G8" s="85">
        <f>C8+F8</f>
        <v>8.6813109999999938</v>
      </c>
      <c r="H8"/>
    </row>
    <row r="9" spans="2:11" x14ac:dyDescent="0.3">
      <c r="B9" s="30" t="s">
        <v>21</v>
      </c>
      <c r="C9" s="85">
        <f>('2018 Q2'!K13-'2018 Q1'!K13)/1000000</f>
        <v>-122.682205</v>
      </c>
      <c r="D9" s="86">
        <v>136.44</v>
      </c>
      <c r="E9" s="86">
        <v>6.8220000000000001</v>
      </c>
      <c r="F9" s="85">
        <f t="shared" si="0"/>
        <v>129.61799999999999</v>
      </c>
      <c r="G9" s="85">
        <f t="shared" ref="G9:G12" si="1">C9+F9</f>
        <v>6.9357949999999988</v>
      </c>
      <c r="H9"/>
      <c r="K9" s="5"/>
    </row>
    <row r="10" spans="2:11" x14ac:dyDescent="0.3">
      <c r="B10" s="30" t="s">
        <v>22</v>
      </c>
      <c r="C10" s="85">
        <f>('2018 Q2'!K14-'2018 Q1'!K14)/1000000</f>
        <v>-124.08802300000001</v>
      </c>
      <c r="D10" s="86">
        <v>130.55600000000001</v>
      </c>
      <c r="E10" s="86">
        <v>6.5278</v>
      </c>
      <c r="F10" s="85">
        <f t="shared" si="0"/>
        <v>124.02820000000001</v>
      </c>
      <c r="G10" s="85">
        <f t="shared" si="1"/>
        <v>-5.9822999999994408E-2</v>
      </c>
      <c r="H10"/>
      <c r="K10" s="5"/>
    </row>
    <row r="11" spans="2:11" s="1" customFormat="1" x14ac:dyDescent="0.3">
      <c r="B11" s="30" t="s">
        <v>23</v>
      </c>
      <c r="C11" s="85">
        <f>('2018 Q2'!K15-'2018 Q1'!K15)/1000000</f>
        <v>-115.922848</v>
      </c>
      <c r="D11" s="86">
        <v>124.66800000000001</v>
      </c>
      <c r="E11" s="86">
        <v>6.2333999999999996</v>
      </c>
      <c r="F11" s="85">
        <f t="shared" si="0"/>
        <v>118.4346</v>
      </c>
      <c r="G11" s="85">
        <f t="shared" si="1"/>
        <v>2.5117520000000013</v>
      </c>
      <c r="K11" s="26"/>
    </row>
    <row r="12" spans="2:11" x14ac:dyDescent="0.3">
      <c r="B12" s="30" t="s">
        <v>24</v>
      </c>
      <c r="C12" s="85">
        <f>('2018 Q2'!K16-'2018 Q1'!K16)/1000000</f>
        <v>-111.613677</v>
      </c>
      <c r="D12" s="86">
        <v>121.05800000000001</v>
      </c>
      <c r="E12" s="86">
        <v>6.0529000000000002</v>
      </c>
      <c r="F12" s="85">
        <f t="shared" si="0"/>
        <v>115.00510000000001</v>
      </c>
      <c r="G12" s="85">
        <f t="shared" si="1"/>
        <v>3.3914230000000174</v>
      </c>
      <c r="H12"/>
      <c r="K12" s="5"/>
    </row>
    <row r="13" spans="2:11" x14ac:dyDescent="0.3">
      <c r="B13" s="27"/>
      <c r="C13" s="85"/>
      <c r="D13" s="85"/>
      <c r="E13" s="85"/>
      <c r="F13" s="85"/>
      <c r="G13" s="85"/>
      <c r="H13"/>
    </row>
    <row r="14" spans="2:11" ht="31.2" x14ac:dyDescent="0.3">
      <c r="B14" s="31" t="s">
        <v>70</v>
      </c>
      <c r="C14" s="85">
        <f>C8+C10+C11</f>
        <v>-366.54496</v>
      </c>
      <c r="D14" s="85">
        <f t="shared" ref="D14:G14" si="2">D8+D10+D11</f>
        <v>397.55600000000004</v>
      </c>
      <c r="E14" s="85">
        <f t="shared" si="2"/>
        <v>19.877800000000001</v>
      </c>
      <c r="F14" s="85">
        <f t="shared" si="2"/>
        <v>377.6782</v>
      </c>
      <c r="G14" s="85">
        <f t="shared" si="2"/>
        <v>11.133240000000001</v>
      </c>
      <c r="H14"/>
    </row>
    <row r="15" spans="2:11" ht="31.2" x14ac:dyDescent="0.3">
      <c r="B15" s="3" t="s">
        <v>71</v>
      </c>
      <c r="C15" s="85">
        <f>C12</f>
        <v>-111.613677</v>
      </c>
      <c r="D15" s="85">
        <f t="shared" ref="D15:G15" si="3">D12</f>
        <v>121.05800000000001</v>
      </c>
      <c r="E15" s="85">
        <f t="shared" si="3"/>
        <v>6.0529000000000002</v>
      </c>
      <c r="F15" s="85">
        <f t="shared" si="3"/>
        <v>115.00510000000001</v>
      </c>
      <c r="G15" s="85">
        <f t="shared" si="3"/>
        <v>3.3914230000000174</v>
      </c>
      <c r="H15"/>
    </row>
    <row r="16" spans="2:11" ht="31.2" x14ac:dyDescent="0.3">
      <c r="B16" s="3" t="s">
        <v>72</v>
      </c>
      <c r="C16" s="85">
        <f>C7+C9</f>
        <v>-130.95569599999999</v>
      </c>
      <c r="D16" s="85">
        <f t="shared" ref="D16:G16" si="4">D7+D9</f>
        <v>136.44</v>
      </c>
      <c r="E16" s="85">
        <f t="shared" si="4"/>
        <v>6.8220000000000001</v>
      </c>
      <c r="F16" s="85">
        <f t="shared" si="4"/>
        <v>129.61799999999999</v>
      </c>
      <c r="G16" s="85">
        <f t="shared" si="4"/>
        <v>-1.3376960000000011</v>
      </c>
      <c r="H16"/>
    </row>
    <row r="17" spans="2:8" x14ac:dyDescent="0.3">
      <c r="C17" s="85"/>
      <c r="D17" s="85"/>
      <c r="E17" s="85"/>
      <c r="F17" s="85"/>
      <c r="G17" s="85"/>
      <c r="H17"/>
    </row>
    <row r="18" spans="2:8" ht="16.2" thickBot="1" x14ac:dyDescent="0.35">
      <c r="B18" s="87" t="s">
        <v>91</v>
      </c>
      <c r="C18" s="88"/>
      <c r="D18" s="88"/>
      <c r="E18" s="88"/>
      <c r="F18" s="88"/>
      <c r="G18" s="89">
        <f>SUM(G7:G12)</f>
        <v>13.186967000000017</v>
      </c>
      <c r="H18"/>
    </row>
    <row r="19" spans="2:8" ht="16.2" thickTop="1" x14ac:dyDescent="0.3"/>
    <row r="20" spans="2:8" x14ac:dyDescent="0.3">
      <c r="H20" s="7"/>
    </row>
    <row r="21" spans="2:8" x14ac:dyDescent="0.3">
      <c r="B21" s="10" t="s">
        <v>14</v>
      </c>
    </row>
    <row r="22" spans="2:8" x14ac:dyDescent="0.3">
      <c r="B22" s="29" t="s">
        <v>101</v>
      </c>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K31"/>
  <sheetViews>
    <sheetView showGridLines="0" zoomScaleNormal="100" workbookViewId="0">
      <selection activeCell="B3" sqref="B3"/>
    </sheetView>
  </sheetViews>
  <sheetFormatPr defaultColWidth="11.19921875" defaultRowHeight="15.6" x14ac:dyDescent="0.3"/>
  <cols>
    <col min="2" max="2" width="41.796875" customWidth="1"/>
    <col min="3" max="3" width="14.69921875" customWidth="1"/>
    <col min="4" max="5" width="12.5" customWidth="1"/>
    <col min="6" max="6" width="15.5" customWidth="1"/>
    <col min="7" max="7" width="24.5" style="2" customWidth="1"/>
    <col min="8" max="8" width="11.19921875" style="6"/>
    <col min="9" max="9" width="21.69921875" customWidth="1"/>
    <col min="11" max="11" width="33.796875" bestFit="1" customWidth="1"/>
    <col min="13" max="13" width="16.69921875" bestFit="1" customWidth="1"/>
  </cols>
  <sheetData>
    <row r="3" spans="2:11" x14ac:dyDescent="0.3">
      <c r="B3" s="10" t="s">
        <v>17</v>
      </c>
      <c r="C3" s="10"/>
      <c r="D3" s="10"/>
      <c r="E3" s="10"/>
      <c r="F3" s="10"/>
    </row>
    <row r="4" spans="2:11" x14ac:dyDescent="0.3">
      <c r="B4" s="28" t="s">
        <v>80</v>
      </c>
      <c r="C4" s="28"/>
      <c r="D4" s="28"/>
      <c r="E4" s="28"/>
      <c r="F4" s="28"/>
    </row>
    <row r="6" spans="2:11" s="3" customFormat="1" ht="31.8" thickBot="1" x14ac:dyDescent="0.35">
      <c r="B6" s="24" t="s">
        <v>7</v>
      </c>
      <c r="C6" s="83" t="s">
        <v>73</v>
      </c>
      <c r="D6" s="83" t="s">
        <v>77</v>
      </c>
      <c r="E6" s="83" t="s">
        <v>79</v>
      </c>
      <c r="F6" s="83" t="s">
        <v>78</v>
      </c>
      <c r="G6" s="84" t="s">
        <v>18</v>
      </c>
      <c r="H6" s="4"/>
    </row>
    <row r="7" spans="2:11" s="25" customFormat="1" ht="15.45" customHeight="1" thickTop="1" x14ac:dyDescent="0.3">
      <c r="B7" s="25" t="s">
        <v>74</v>
      </c>
      <c r="C7" s="85">
        <f>('2018 Q2'!K8-'2018 Q1'!K8)/1000000</f>
        <v>0</v>
      </c>
      <c r="D7" s="85">
        <v>0</v>
      </c>
      <c r="E7" s="85">
        <v>0</v>
      </c>
      <c r="F7" s="85">
        <f>D7-E7</f>
        <v>0</v>
      </c>
      <c r="G7" s="85">
        <f t="shared" ref="G7:G10" si="0">C7+F7</f>
        <v>0</v>
      </c>
    </row>
    <row r="8" spans="2:11" s="25" customFormat="1" ht="15.45" customHeight="1" x14ac:dyDescent="0.3">
      <c r="B8" s="30" t="s">
        <v>75</v>
      </c>
      <c r="C8" s="85">
        <f>('2018 Q2'!K9-'2018 Q1'!K9)/1000000</f>
        <v>0</v>
      </c>
      <c r="D8" s="85">
        <v>0</v>
      </c>
      <c r="E8" s="85">
        <v>0</v>
      </c>
      <c r="F8" s="85">
        <f t="shared" ref="F8:F10" si="1">D8-E8</f>
        <v>0</v>
      </c>
      <c r="G8" s="85">
        <f t="shared" si="0"/>
        <v>0</v>
      </c>
    </row>
    <row r="9" spans="2:11" s="25" customFormat="1" ht="15.45" customHeight="1" x14ac:dyDescent="0.3">
      <c r="B9" s="30" t="s">
        <v>76</v>
      </c>
      <c r="C9" s="85">
        <f>('2018 Q2'!K10-'2018 Q1'!K10)/1000000</f>
        <v>0</v>
      </c>
      <c r="D9" s="85">
        <v>0</v>
      </c>
      <c r="E9" s="85">
        <v>0</v>
      </c>
      <c r="F9" s="85">
        <f t="shared" si="1"/>
        <v>0</v>
      </c>
      <c r="G9" s="85">
        <f t="shared" si="0"/>
        <v>0</v>
      </c>
    </row>
    <row r="10" spans="2:11" s="25" customFormat="1" ht="15.45" customHeight="1" x14ac:dyDescent="0.3">
      <c r="B10" s="30" t="s">
        <v>19</v>
      </c>
      <c r="C10" s="85">
        <f>('2018 Q2'!K11-'2018 Q1'!K11)/1000000</f>
        <v>-8.2734909999999999</v>
      </c>
      <c r="D10" s="85">
        <v>0</v>
      </c>
      <c r="E10" s="85">
        <v>0</v>
      </c>
      <c r="F10" s="85">
        <f t="shared" si="1"/>
        <v>0</v>
      </c>
      <c r="G10" s="85">
        <f t="shared" si="0"/>
        <v>-8.2734909999999999</v>
      </c>
    </row>
    <row r="11" spans="2:11" x14ac:dyDescent="0.3">
      <c r="B11" s="30" t="s">
        <v>20</v>
      </c>
      <c r="C11" s="85">
        <f>('2018 Q2'!K12-'2018 Q1'!K12)/1000000</f>
        <v>-126.53408899999999</v>
      </c>
      <c r="D11" s="86">
        <v>142.33199999999999</v>
      </c>
      <c r="E11" s="86">
        <f>D11*0.05</f>
        <v>7.1166</v>
      </c>
      <c r="F11" s="85">
        <f t="shared" ref="F11:F24" si="2">D11-E11</f>
        <v>135.21539999999999</v>
      </c>
      <c r="G11" s="85">
        <f t="shared" ref="G11:G24" si="3">C11+F11</f>
        <v>8.6813109999999938</v>
      </c>
      <c r="H11"/>
    </row>
    <row r="12" spans="2:11" x14ac:dyDescent="0.3">
      <c r="B12" s="30" t="s">
        <v>21</v>
      </c>
      <c r="C12" s="85">
        <f>('2018 Q2'!K13-'2018 Q1'!K13)/1000000</f>
        <v>-122.682205</v>
      </c>
      <c r="D12" s="86">
        <v>136.44</v>
      </c>
      <c r="E12" s="86">
        <f t="shared" ref="E12:E24" si="4">D12*0.05</f>
        <v>6.8220000000000001</v>
      </c>
      <c r="F12" s="85">
        <f t="shared" si="2"/>
        <v>129.61799999999999</v>
      </c>
      <c r="G12" s="85">
        <f t="shared" si="3"/>
        <v>6.9357949999999988</v>
      </c>
      <c r="H12"/>
      <c r="K12" s="5"/>
    </row>
    <row r="13" spans="2:11" x14ac:dyDescent="0.3">
      <c r="B13" s="30" t="s">
        <v>22</v>
      </c>
      <c r="C13" s="85">
        <f>('2018 Q2'!K14-'2018 Q1'!K14)/1000000</f>
        <v>-124.08802300000001</v>
      </c>
      <c r="D13" s="86">
        <v>130.55600000000001</v>
      </c>
      <c r="E13" s="86">
        <f t="shared" si="4"/>
        <v>6.5278000000000009</v>
      </c>
      <c r="F13" s="85">
        <f t="shared" si="2"/>
        <v>124.02820000000001</v>
      </c>
      <c r="G13" s="85">
        <f t="shared" si="3"/>
        <v>-5.9822999999994408E-2</v>
      </c>
      <c r="H13"/>
      <c r="K13" s="5"/>
    </row>
    <row r="14" spans="2:11" s="1" customFormat="1" x14ac:dyDescent="0.3">
      <c r="B14" s="30" t="s">
        <v>23</v>
      </c>
      <c r="C14" s="85">
        <f>('2018 Q2'!K15-'2018 Q1'!K15)/1000000</f>
        <v>-115.922848</v>
      </c>
      <c r="D14" s="86">
        <v>124.66800000000001</v>
      </c>
      <c r="E14" s="86">
        <f t="shared" si="4"/>
        <v>6.2334000000000005</v>
      </c>
      <c r="F14" s="85">
        <f t="shared" si="2"/>
        <v>118.4346</v>
      </c>
      <c r="G14" s="85">
        <f t="shared" si="3"/>
        <v>2.5117520000000013</v>
      </c>
      <c r="K14" s="26"/>
    </row>
    <row r="15" spans="2:11" x14ac:dyDescent="0.3">
      <c r="B15" s="30" t="s">
        <v>24</v>
      </c>
      <c r="C15" s="85">
        <f>('2018 Q2'!K16-'2018 Q1'!K16)/1000000</f>
        <v>-111.613677</v>
      </c>
      <c r="D15" s="86">
        <v>121.05800000000001</v>
      </c>
      <c r="E15" s="86">
        <f t="shared" si="4"/>
        <v>6.0529000000000011</v>
      </c>
      <c r="F15" s="85">
        <f t="shared" si="2"/>
        <v>115.0051</v>
      </c>
      <c r="G15" s="85">
        <f t="shared" si="3"/>
        <v>3.3914230000000032</v>
      </c>
      <c r="H15"/>
      <c r="K15" s="5"/>
    </row>
    <row r="16" spans="2:11" x14ac:dyDescent="0.3">
      <c r="B16" s="30" t="s">
        <v>81</v>
      </c>
      <c r="C16" s="85">
        <f>('2018 Q2'!K17-'2018 Q1'!K17)/1000000</f>
        <v>-111.56610000000001</v>
      </c>
      <c r="D16" s="85">
        <v>117.438</v>
      </c>
      <c r="E16" s="86">
        <f t="shared" si="4"/>
        <v>5.8719000000000001</v>
      </c>
      <c r="F16" s="85">
        <f t="shared" si="2"/>
        <v>111.56610000000001</v>
      </c>
      <c r="G16" s="85">
        <f t="shared" si="3"/>
        <v>0</v>
      </c>
      <c r="H16"/>
    </row>
    <row r="17" spans="2:8" x14ac:dyDescent="0.3">
      <c r="B17" s="30" t="s">
        <v>82</v>
      </c>
      <c r="C17" s="85">
        <f>('2018 Q2'!K18-'2018 Q1'!K18)/1000000</f>
        <v>-108.1271</v>
      </c>
      <c r="D17" s="85">
        <v>113.818</v>
      </c>
      <c r="E17" s="86">
        <f t="shared" si="4"/>
        <v>5.6909000000000001</v>
      </c>
      <c r="F17" s="85">
        <f t="shared" si="2"/>
        <v>108.1271</v>
      </c>
      <c r="G17" s="85">
        <f t="shared" si="3"/>
        <v>0</v>
      </c>
      <c r="H17"/>
    </row>
    <row r="18" spans="2:8" x14ac:dyDescent="0.3">
      <c r="B18" s="30" t="s">
        <v>83</v>
      </c>
      <c r="C18" s="85">
        <f>('2018 Q2'!K19-'2018 Q1'!K19)/1000000</f>
        <v>-104.68810000000001</v>
      </c>
      <c r="D18" s="85">
        <v>110.19799999999999</v>
      </c>
      <c r="E18" s="86">
        <f t="shared" si="4"/>
        <v>5.5099</v>
      </c>
      <c r="F18" s="85">
        <f t="shared" si="2"/>
        <v>104.68809999999999</v>
      </c>
      <c r="G18" s="85">
        <f t="shared" si="3"/>
        <v>0</v>
      </c>
      <c r="H18"/>
    </row>
    <row r="19" spans="2:8" x14ac:dyDescent="0.3">
      <c r="B19" s="30" t="s">
        <v>84</v>
      </c>
      <c r="C19" s="85">
        <f>('2018 Q2'!K20-'2018 Q1'!K20)/1000000</f>
        <v>-101.2491</v>
      </c>
      <c r="D19" s="85">
        <v>106.578</v>
      </c>
      <c r="E19" s="86">
        <f t="shared" si="4"/>
        <v>5.3289000000000009</v>
      </c>
      <c r="F19" s="85">
        <f t="shared" si="2"/>
        <v>101.2491</v>
      </c>
      <c r="G19" s="85">
        <f t="shared" si="3"/>
        <v>0</v>
      </c>
      <c r="H19"/>
    </row>
    <row r="20" spans="2:8" x14ac:dyDescent="0.3">
      <c r="B20" s="30" t="s">
        <v>85</v>
      </c>
      <c r="C20" s="85">
        <f>('2018 Q2'!K21-'2018 Q1'!K21)/1000000</f>
        <v>-97.810100000000006</v>
      </c>
      <c r="D20" s="85">
        <v>102.958</v>
      </c>
      <c r="E20" s="86">
        <f t="shared" si="4"/>
        <v>5.1478999999999999</v>
      </c>
      <c r="F20" s="85">
        <f t="shared" si="2"/>
        <v>97.810100000000006</v>
      </c>
      <c r="G20" s="85">
        <f t="shared" si="3"/>
        <v>0</v>
      </c>
      <c r="H20"/>
    </row>
    <row r="21" spans="2:8" x14ac:dyDescent="0.3">
      <c r="B21" s="30" t="s">
        <v>86</v>
      </c>
      <c r="C21" s="85">
        <f>('2018 Q2'!K22-'2018 Q1'!K22)/1000000</f>
        <v>-94.372050000000002</v>
      </c>
      <c r="D21" s="85">
        <v>99.338999999999999</v>
      </c>
      <c r="E21" s="86">
        <f t="shared" si="4"/>
        <v>4.9669500000000006</v>
      </c>
      <c r="F21" s="85">
        <f t="shared" si="2"/>
        <v>94.372050000000002</v>
      </c>
      <c r="G21" s="85">
        <f t="shared" si="3"/>
        <v>0</v>
      </c>
      <c r="H21"/>
    </row>
    <row r="22" spans="2:8" x14ac:dyDescent="0.3">
      <c r="B22" s="30" t="s">
        <v>87</v>
      </c>
      <c r="C22" s="85">
        <f>('2018 Q2'!K23-'2018 Q1'!K23)/1000000</f>
        <v>-90.933049999999994</v>
      </c>
      <c r="D22" s="85">
        <v>95.718999999999994</v>
      </c>
      <c r="E22" s="86">
        <f t="shared" si="4"/>
        <v>4.7859499999999997</v>
      </c>
      <c r="F22" s="85">
        <f t="shared" si="2"/>
        <v>90.933049999999994</v>
      </c>
      <c r="G22" s="85">
        <f t="shared" si="3"/>
        <v>0</v>
      </c>
      <c r="H22"/>
    </row>
    <row r="23" spans="2:8" x14ac:dyDescent="0.3">
      <c r="B23" s="30" t="s">
        <v>88</v>
      </c>
      <c r="C23" s="85">
        <f>('2018 Q2'!K24-'2018 Q1'!K24)/1000000</f>
        <v>-87.494050000000001</v>
      </c>
      <c r="D23" s="85">
        <v>92.099000000000004</v>
      </c>
      <c r="E23" s="86">
        <f t="shared" si="4"/>
        <v>4.6049500000000005</v>
      </c>
      <c r="F23" s="85">
        <f t="shared" si="2"/>
        <v>87.494050000000001</v>
      </c>
      <c r="G23" s="85">
        <f t="shared" si="3"/>
        <v>0</v>
      </c>
      <c r="H23"/>
    </row>
    <row r="24" spans="2:8" x14ac:dyDescent="0.3">
      <c r="B24" s="30" t="s">
        <v>89</v>
      </c>
      <c r="C24" s="85">
        <f>('2018 Q2'!K25-'2018 Q1'!K25)/1000000</f>
        <v>-84.055049999999994</v>
      </c>
      <c r="D24" s="85">
        <v>88.478999999999999</v>
      </c>
      <c r="E24" s="86">
        <f t="shared" si="4"/>
        <v>4.4239500000000005</v>
      </c>
      <c r="F24" s="85">
        <f t="shared" si="2"/>
        <v>84.055049999999994</v>
      </c>
      <c r="G24" s="85">
        <f t="shared" si="3"/>
        <v>0</v>
      </c>
      <c r="H24"/>
    </row>
    <row r="25" spans="2:8" ht="31.2" x14ac:dyDescent="0.3">
      <c r="B25" s="30" t="s">
        <v>45</v>
      </c>
      <c r="C25" s="85">
        <f>('2018 Q2'!K27-'2018 Q1'!K27)/1000000</f>
        <v>-79.084000000000003</v>
      </c>
      <c r="D25" s="90" t="s">
        <v>102</v>
      </c>
      <c r="E25" s="90">
        <f>SUM(E11:E24)</f>
        <v>79.084000000000017</v>
      </c>
      <c r="F25" s="90" t="s">
        <v>102</v>
      </c>
      <c r="G25" s="90">
        <f>C25+E25</f>
        <v>0</v>
      </c>
      <c r="H25"/>
    </row>
    <row r="26" spans="2:8" x14ac:dyDescent="0.3">
      <c r="C26" s="85"/>
      <c r="D26" s="85"/>
      <c r="E26" s="85"/>
      <c r="F26" s="85"/>
      <c r="G26" s="85"/>
      <c r="H26"/>
    </row>
    <row r="27" spans="2:8" ht="16.2" thickBot="1" x14ac:dyDescent="0.35">
      <c r="B27" s="87" t="s">
        <v>25</v>
      </c>
      <c r="C27" s="88"/>
      <c r="D27" s="88"/>
      <c r="E27" s="88"/>
      <c r="F27" s="88"/>
      <c r="G27" s="89">
        <f>SUM(G7:G15)</f>
        <v>13.186967000000003</v>
      </c>
      <c r="H27"/>
    </row>
    <row r="28" spans="2:8" ht="16.2" thickTop="1" x14ac:dyDescent="0.3"/>
    <row r="29" spans="2:8" x14ac:dyDescent="0.3">
      <c r="H29" s="7"/>
    </row>
    <row r="30" spans="2:8" x14ac:dyDescent="0.3">
      <c r="B30" s="10" t="s">
        <v>14</v>
      </c>
    </row>
    <row r="31" spans="2:8" x14ac:dyDescent="0.3">
      <c r="B31" s="29" t="s">
        <v>101</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56"/>
  <sheetViews>
    <sheetView showGridLines="0" zoomScale="80" zoomScaleNormal="80" workbookViewId="0">
      <selection activeCell="A65" sqref="A65"/>
    </sheetView>
  </sheetViews>
  <sheetFormatPr defaultColWidth="8" defaultRowHeight="15.6" x14ac:dyDescent="0.3"/>
  <cols>
    <col min="1" max="1" width="57" style="33" customWidth="1"/>
    <col min="2" max="11" width="21.296875" style="33" customWidth="1"/>
    <col min="12" max="12" width="16.19921875" style="32" customWidth="1"/>
    <col min="13" max="13" width="15.796875" style="32" customWidth="1"/>
    <col min="14" max="14" width="10.19921875" style="33" bestFit="1" customWidth="1"/>
    <col min="15" max="15" width="10" style="33" customWidth="1"/>
    <col min="16" max="16" width="10.19921875" style="33" bestFit="1" customWidth="1"/>
    <col min="17" max="16384" width="8" style="33"/>
  </cols>
  <sheetData>
    <row r="1" spans="1:14" ht="69.75" customHeight="1" x14ac:dyDescent="0.3">
      <c r="A1" s="95"/>
      <c r="B1" s="96"/>
      <c r="C1" s="96"/>
      <c r="D1" s="96"/>
      <c r="E1" s="96"/>
      <c r="F1" s="96"/>
      <c r="G1" s="96"/>
      <c r="H1" s="96"/>
      <c r="I1" s="96"/>
      <c r="J1" s="96"/>
      <c r="K1" s="97"/>
    </row>
    <row r="2" spans="1:14" ht="23.25" customHeight="1" x14ac:dyDescent="0.3">
      <c r="A2" s="98" t="s">
        <v>26</v>
      </c>
      <c r="B2" s="99"/>
      <c r="C2" s="99"/>
      <c r="D2" s="99"/>
      <c r="E2" s="99"/>
      <c r="F2" s="99"/>
      <c r="G2" s="99"/>
      <c r="H2" s="99"/>
      <c r="I2" s="99"/>
      <c r="J2" s="99"/>
      <c r="K2" s="100"/>
    </row>
    <row r="3" spans="1:14" ht="37.5" customHeight="1" x14ac:dyDescent="0.3">
      <c r="A3" s="101" t="s">
        <v>27</v>
      </c>
      <c r="B3" s="102"/>
      <c r="C3" s="102"/>
      <c r="D3" s="102"/>
      <c r="E3" s="102"/>
      <c r="F3" s="102"/>
      <c r="G3" s="102"/>
      <c r="H3" s="102"/>
      <c r="I3" s="102"/>
      <c r="J3" s="102"/>
      <c r="K3" s="103"/>
    </row>
    <row r="4" spans="1:14" ht="76.5" customHeight="1" x14ac:dyDescent="0.3">
      <c r="A4" s="104" t="s">
        <v>28</v>
      </c>
      <c r="B4" s="105"/>
      <c r="C4" s="105"/>
      <c r="D4" s="105"/>
      <c r="E4" s="105"/>
      <c r="F4" s="105"/>
      <c r="G4" s="105"/>
      <c r="H4" s="105"/>
      <c r="I4" s="105"/>
      <c r="J4" s="105"/>
      <c r="K4" s="106"/>
    </row>
    <row r="5" spans="1:14" ht="84" customHeight="1" x14ac:dyDescent="0.3">
      <c r="A5" s="104" t="s">
        <v>29</v>
      </c>
      <c r="B5" s="105"/>
      <c r="C5" s="105"/>
      <c r="D5" s="105"/>
      <c r="E5" s="105"/>
      <c r="F5" s="105"/>
      <c r="G5" s="105"/>
      <c r="H5" s="105"/>
      <c r="I5" s="105"/>
      <c r="J5" s="105"/>
      <c r="K5" s="106"/>
    </row>
    <row r="6" spans="1:14" x14ac:dyDescent="0.3">
      <c r="A6" s="34"/>
      <c r="B6" s="107" t="s">
        <v>30</v>
      </c>
      <c r="C6" s="108"/>
      <c r="D6" s="109"/>
      <c r="E6" s="110" t="s">
        <v>31</v>
      </c>
      <c r="F6" s="111"/>
      <c r="G6" s="111"/>
      <c r="H6" s="111"/>
      <c r="I6" s="111"/>
      <c r="J6" s="112"/>
      <c r="K6" s="35" t="s">
        <v>32</v>
      </c>
    </row>
    <row r="7" spans="1:14" s="40" customFormat="1" ht="46.8" x14ac:dyDescent="0.3">
      <c r="A7" s="36" t="s">
        <v>33</v>
      </c>
      <c r="B7" s="36" t="s">
        <v>34</v>
      </c>
      <c r="C7" s="36" t="s">
        <v>35</v>
      </c>
      <c r="D7" s="36" t="s">
        <v>36</v>
      </c>
      <c r="E7" s="37" t="s">
        <v>37</v>
      </c>
      <c r="F7" s="37" t="s">
        <v>38</v>
      </c>
      <c r="G7" s="38" t="s">
        <v>39</v>
      </c>
      <c r="H7" s="38" t="s">
        <v>40</v>
      </c>
      <c r="I7" s="38" t="s">
        <v>41</v>
      </c>
      <c r="J7" s="38" t="s">
        <v>42</v>
      </c>
      <c r="K7" s="39" t="s">
        <v>43</v>
      </c>
      <c r="L7" s="32"/>
      <c r="M7" s="32"/>
    </row>
    <row r="8" spans="1:14" x14ac:dyDescent="0.3">
      <c r="A8" s="41">
        <v>2013</v>
      </c>
      <c r="B8" s="42">
        <v>3233292</v>
      </c>
      <c r="C8" s="42">
        <v>950939</v>
      </c>
      <c r="D8" s="42">
        <v>0</v>
      </c>
      <c r="E8" s="42">
        <v>74053</v>
      </c>
      <c r="F8" s="42">
        <v>820</v>
      </c>
      <c r="G8" s="42">
        <v>179876050</v>
      </c>
      <c r="H8" s="42">
        <v>0</v>
      </c>
      <c r="I8" s="42">
        <v>0</v>
      </c>
      <c r="J8" s="42">
        <v>4846</v>
      </c>
      <c r="K8" s="43">
        <v>184140000</v>
      </c>
      <c r="N8" s="44"/>
    </row>
    <row r="9" spans="1:14" x14ac:dyDescent="0.3">
      <c r="A9" s="41">
        <v>2014</v>
      </c>
      <c r="B9" s="42">
        <v>10473824</v>
      </c>
      <c r="C9" s="42">
        <v>8318008</v>
      </c>
      <c r="D9" s="42">
        <v>0</v>
      </c>
      <c r="E9" s="42">
        <v>798500</v>
      </c>
      <c r="F9" s="42">
        <v>78150</v>
      </c>
      <c r="G9" s="42">
        <v>161395393</v>
      </c>
      <c r="H9" s="42">
        <v>0</v>
      </c>
      <c r="I9" s="42">
        <v>7125</v>
      </c>
      <c r="J9" s="42">
        <v>0</v>
      </c>
      <c r="K9" s="43">
        <v>181071000</v>
      </c>
      <c r="N9" s="44"/>
    </row>
    <row r="10" spans="1:14" x14ac:dyDescent="0.3">
      <c r="A10" s="41">
        <v>2015</v>
      </c>
      <c r="B10" s="42">
        <v>78406472</v>
      </c>
      <c r="C10" s="42">
        <v>218130226</v>
      </c>
      <c r="D10" s="42">
        <v>0</v>
      </c>
      <c r="E10" s="42">
        <v>986250</v>
      </c>
      <c r="F10" s="42">
        <v>114055</v>
      </c>
      <c r="G10" s="42">
        <v>143770997</v>
      </c>
      <c r="H10" s="42">
        <v>0</v>
      </c>
      <c r="I10" s="42">
        <v>0</v>
      </c>
      <c r="J10" s="42">
        <v>0</v>
      </c>
      <c r="K10" s="43">
        <v>441408000</v>
      </c>
      <c r="N10" s="44"/>
    </row>
    <row r="11" spans="1:14" x14ac:dyDescent="0.3">
      <c r="A11" s="41">
        <v>2016</v>
      </c>
      <c r="B11" s="42">
        <v>118207981</v>
      </c>
      <c r="C11" s="42">
        <v>233017551</v>
      </c>
      <c r="D11" s="42">
        <v>0</v>
      </c>
      <c r="E11" s="42">
        <v>956000</v>
      </c>
      <c r="F11" s="42">
        <v>56317263</v>
      </c>
      <c r="G11" s="42">
        <v>10986948</v>
      </c>
      <c r="H11" s="42">
        <v>0</v>
      </c>
      <c r="I11" s="42">
        <v>7166</v>
      </c>
      <c r="J11" s="42">
        <v>0</v>
      </c>
      <c r="K11" s="43">
        <v>419492909</v>
      </c>
      <c r="L11" s="45"/>
      <c r="N11" s="44"/>
    </row>
    <row r="12" spans="1:14" x14ac:dyDescent="0.3">
      <c r="A12" s="41">
        <v>2017</v>
      </c>
      <c r="B12" s="46">
        <v>121594032</v>
      </c>
      <c r="C12" s="42">
        <v>252753898</v>
      </c>
      <c r="D12" s="42">
        <v>0</v>
      </c>
      <c r="E12" s="42">
        <v>926000</v>
      </c>
      <c r="F12" s="42">
        <v>47102903</v>
      </c>
      <c r="G12" s="42">
        <v>525278</v>
      </c>
      <c r="H12" s="42">
        <v>0</v>
      </c>
      <c r="I12" s="42">
        <v>0</v>
      </c>
      <c r="J12" s="42">
        <v>0</v>
      </c>
      <c r="K12" s="43">
        <v>422902111</v>
      </c>
      <c r="N12" s="44"/>
    </row>
    <row r="13" spans="1:14" x14ac:dyDescent="0.3">
      <c r="A13" s="41">
        <v>2018</v>
      </c>
      <c r="B13" s="42">
        <v>149835539</v>
      </c>
      <c r="C13" s="42">
        <v>112941876</v>
      </c>
      <c r="D13" s="42">
        <v>23871012</v>
      </c>
      <c r="E13" s="42">
        <v>895750</v>
      </c>
      <c r="F13" s="42">
        <v>107299030</v>
      </c>
      <c r="G13" s="42">
        <v>144388</v>
      </c>
      <c r="H13" s="42">
        <v>0</v>
      </c>
      <c r="I13" s="42">
        <v>0</v>
      </c>
      <c r="J13" s="42">
        <v>0</v>
      </c>
      <c r="K13" s="43">
        <v>394987595</v>
      </c>
      <c r="N13" s="44"/>
    </row>
    <row r="14" spans="1:14" x14ac:dyDescent="0.3">
      <c r="A14" s="41">
        <v>2019</v>
      </c>
      <c r="B14" s="42">
        <v>11852000</v>
      </c>
      <c r="C14" s="42">
        <v>152177</v>
      </c>
      <c r="D14" s="42">
        <v>0</v>
      </c>
      <c r="E14" s="42">
        <v>865750</v>
      </c>
      <c r="F14" s="42">
        <v>361999750</v>
      </c>
      <c r="G14" s="42">
        <v>0</v>
      </c>
      <c r="H14" s="42">
        <v>0</v>
      </c>
      <c r="I14" s="42">
        <v>0</v>
      </c>
      <c r="J14" s="42">
        <v>0</v>
      </c>
      <c r="K14" s="43">
        <v>374869677</v>
      </c>
      <c r="N14" s="44"/>
    </row>
    <row r="15" spans="1:14" x14ac:dyDescent="0.3">
      <c r="A15" s="47">
        <v>2020</v>
      </c>
      <c r="B15" s="42">
        <v>24629600</v>
      </c>
      <c r="C15" s="42">
        <v>147152</v>
      </c>
      <c r="D15" s="42">
        <v>0</v>
      </c>
      <c r="E15" s="42">
        <v>835500</v>
      </c>
      <c r="F15" s="42">
        <v>338613700</v>
      </c>
      <c r="G15" s="42">
        <v>0</v>
      </c>
      <c r="H15" s="42">
        <v>0</v>
      </c>
      <c r="I15" s="42">
        <v>0</v>
      </c>
      <c r="J15" s="42">
        <v>0</v>
      </c>
      <c r="K15" s="43">
        <v>364225952</v>
      </c>
      <c r="N15" s="44"/>
    </row>
    <row r="16" spans="1:14" x14ac:dyDescent="0.3">
      <c r="A16" s="41">
        <v>2021</v>
      </c>
      <c r="B16" s="42">
        <v>14461000</v>
      </c>
      <c r="C16" s="42">
        <v>0</v>
      </c>
      <c r="D16" s="42">
        <v>0</v>
      </c>
      <c r="E16" s="42">
        <v>0</v>
      </c>
      <c r="F16" s="42">
        <v>352280023</v>
      </c>
      <c r="G16" s="42">
        <v>0</v>
      </c>
      <c r="H16" s="42">
        <v>0</v>
      </c>
      <c r="I16" s="42">
        <v>0</v>
      </c>
      <c r="J16" s="42">
        <v>0</v>
      </c>
      <c r="K16" s="43">
        <v>366741023</v>
      </c>
      <c r="N16" s="44"/>
    </row>
    <row r="17" spans="1:16" x14ac:dyDescent="0.3">
      <c r="A17" s="41">
        <v>2022</v>
      </c>
      <c r="B17" s="42">
        <v>0</v>
      </c>
      <c r="C17" s="42">
        <v>0</v>
      </c>
      <c r="D17" s="42">
        <v>0</v>
      </c>
      <c r="E17" s="42">
        <v>0</v>
      </c>
      <c r="F17" s="42">
        <v>350059200</v>
      </c>
      <c r="G17" s="42">
        <v>0</v>
      </c>
      <c r="H17" s="42">
        <v>0</v>
      </c>
      <c r="I17" s="42">
        <v>0</v>
      </c>
      <c r="J17" s="42">
        <v>0</v>
      </c>
      <c r="K17" s="43">
        <v>350059200</v>
      </c>
      <c r="N17" s="44"/>
    </row>
    <row r="18" spans="1:16" x14ac:dyDescent="0.3">
      <c r="A18" s="47">
        <v>2023</v>
      </c>
      <c r="B18" s="42">
        <v>0</v>
      </c>
      <c r="C18" s="42">
        <v>0</v>
      </c>
      <c r="D18" s="42">
        <v>0</v>
      </c>
      <c r="E18" s="42">
        <v>0</v>
      </c>
      <c r="F18" s="42">
        <v>336678400</v>
      </c>
      <c r="G18" s="42">
        <v>0</v>
      </c>
      <c r="H18" s="42">
        <v>0</v>
      </c>
      <c r="I18" s="42">
        <v>0</v>
      </c>
      <c r="J18" s="42">
        <v>0</v>
      </c>
      <c r="K18" s="43">
        <v>336678400</v>
      </c>
      <c r="N18" s="44"/>
    </row>
    <row r="19" spans="1:16" x14ac:dyDescent="0.3">
      <c r="A19" s="41">
        <v>2024</v>
      </c>
      <c r="B19" s="42">
        <v>0</v>
      </c>
      <c r="C19" s="42">
        <v>0</v>
      </c>
      <c r="D19" s="42">
        <v>0</v>
      </c>
      <c r="E19" s="42">
        <v>0</v>
      </c>
      <c r="F19" s="42">
        <v>323188000</v>
      </c>
      <c r="G19" s="42">
        <v>0</v>
      </c>
      <c r="H19" s="42">
        <v>0</v>
      </c>
      <c r="I19" s="42">
        <v>0</v>
      </c>
      <c r="J19" s="42">
        <v>0</v>
      </c>
      <c r="K19" s="43">
        <v>323188000</v>
      </c>
      <c r="N19" s="44"/>
    </row>
    <row r="20" spans="1:16" x14ac:dyDescent="0.3">
      <c r="A20" s="41">
        <v>2025</v>
      </c>
      <c r="B20" s="42">
        <v>0</v>
      </c>
      <c r="C20" s="42">
        <v>0</v>
      </c>
      <c r="D20" s="42">
        <v>0</v>
      </c>
      <c r="E20" s="42">
        <v>0</v>
      </c>
      <c r="F20" s="42">
        <v>309897600</v>
      </c>
      <c r="G20" s="42">
        <v>0</v>
      </c>
      <c r="H20" s="42">
        <v>0</v>
      </c>
      <c r="I20" s="42">
        <v>0</v>
      </c>
      <c r="J20" s="42">
        <v>0</v>
      </c>
      <c r="K20" s="43">
        <v>309897600</v>
      </c>
      <c r="N20" s="44"/>
    </row>
    <row r="21" spans="1:16" x14ac:dyDescent="0.3">
      <c r="A21" s="47">
        <v>2026</v>
      </c>
      <c r="B21" s="42">
        <v>0</v>
      </c>
      <c r="C21" s="42">
        <v>0</v>
      </c>
      <c r="D21" s="42">
        <v>0</v>
      </c>
      <c r="E21" s="42">
        <v>0</v>
      </c>
      <c r="F21" s="42">
        <v>296416800</v>
      </c>
      <c r="G21" s="42">
        <v>0</v>
      </c>
      <c r="H21" s="42">
        <v>0</v>
      </c>
      <c r="I21" s="42">
        <v>0</v>
      </c>
      <c r="J21" s="42">
        <v>0</v>
      </c>
      <c r="K21" s="43">
        <v>296416800</v>
      </c>
      <c r="N21" s="44"/>
    </row>
    <row r="22" spans="1:16" x14ac:dyDescent="0.3">
      <c r="A22" s="41">
        <v>2027</v>
      </c>
      <c r="B22" s="42">
        <v>0</v>
      </c>
      <c r="C22" s="42">
        <v>0</v>
      </c>
      <c r="D22" s="42">
        <v>0</v>
      </c>
      <c r="E22" s="42">
        <v>0</v>
      </c>
      <c r="F22" s="42">
        <v>283026400</v>
      </c>
      <c r="G22" s="42">
        <v>0</v>
      </c>
      <c r="H22" s="42">
        <v>0</v>
      </c>
      <c r="I22" s="42">
        <v>0</v>
      </c>
      <c r="J22" s="42">
        <v>0</v>
      </c>
      <c r="K22" s="43">
        <v>283026400</v>
      </c>
      <c r="N22" s="44"/>
    </row>
    <row r="23" spans="1:16" x14ac:dyDescent="0.3">
      <c r="A23" s="41">
        <v>2028</v>
      </c>
      <c r="B23" s="42">
        <v>0</v>
      </c>
      <c r="C23" s="42">
        <v>0</v>
      </c>
      <c r="D23" s="42">
        <v>0</v>
      </c>
      <c r="E23" s="42">
        <v>0</v>
      </c>
      <c r="F23" s="42">
        <v>269745600</v>
      </c>
      <c r="G23" s="42">
        <v>0</v>
      </c>
      <c r="H23" s="42">
        <v>0</v>
      </c>
      <c r="I23" s="42">
        <v>0</v>
      </c>
      <c r="J23" s="42">
        <v>0</v>
      </c>
      <c r="K23" s="43">
        <v>269745600</v>
      </c>
      <c r="N23" s="44"/>
    </row>
    <row r="24" spans="1:16" x14ac:dyDescent="0.3">
      <c r="A24" s="47">
        <v>2029</v>
      </c>
      <c r="B24" s="42">
        <v>0</v>
      </c>
      <c r="C24" s="42">
        <v>0</v>
      </c>
      <c r="D24" s="42">
        <v>0</v>
      </c>
      <c r="E24" s="42">
        <v>0</v>
      </c>
      <c r="F24" s="42">
        <v>256255200</v>
      </c>
      <c r="G24" s="42">
        <v>0</v>
      </c>
      <c r="H24" s="42">
        <v>0</v>
      </c>
      <c r="I24" s="42">
        <v>0</v>
      </c>
      <c r="J24" s="42">
        <v>0</v>
      </c>
      <c r="K24" s="43">
        <v>256255200</v>
      </c>
      <c r="N24" s="44"/>
    </row>
    <row r="25" spans="1:16" x14ac:dyDescent="0.3">
      <c r="A25" s="41">
        <v>2030</v>
      </c>
      <c r="B25" s="42">
        <v>0</v>
      </c>
      <c r="C25" s="42">
        <v>0</v>
      </c>
      <c r="D25" s="42">
        <v>0</v>
      </c>
      <c r="E25" s="42">
        <v>0</v>
      </c>
      <c r="F25" s="42">
        <v>242874400</v>
      </c>
      <c r="G25" s="42">
        <v>0</v>
      </c>
      <c r="H25" s="42">
        <v>0</v>
      </c>
      <c r="I25" s="42">
        <v>0</v>
      </c>
      <c r="J25" s="42">
        <v>0</v>
      </c>
      <c r="K25" s="43">
        <v>242874400</v>
      </c>
      <c r="N25" s="44"/>
    </row>
    <row r="26" spans="1:16" x14ac:dyDescent="0.3">
      <c r="A26" s="48" t="s">
        <v>44</v>
      </c>
      <c r="B26" s="42">
        <v>50531</v>
      </c>
      <c r="C26" s="42">
        <v>38818</v>
      </c>
      <c r="D26" s="42">
        <v>0</v>
      </c>
      <c r="E26" s="42">
        <v>0</v>
      </c>
      <c r="F26" s="42">
        <v>0</v>
      </c>
      <c r="G26" s="42">
        <v>1950677</v>
      </c>
      <c r="H26" s="42">
        <v>0</v>
      </c>
      <c r="I26" s="42">
        <v>0</v>
      </c>
      <c r="J26" s="42">
        <v>0</v>
      </c>
      <c r="K26" s="43">
        <v>2040026</v>
      </c>
      <c r="N26" s="44"/>
    </row>
    <row r="27" spans="1:16" x14ac:dyDescent="0.3">
      <c r="A27" s="49" t="s">
        <v>45</v>
      </c>
      <c r="B27" s="42">
        <v>401717</v>
      </c>
      <c r="C27" s="42">
        <v>424960</v>
      </c>
      <c r="D27" s="42">
        <v>0</v>
      </c>
      <c r="E27" s="42">
        <v>0</v>
      </c>
      <c r="F27" s="42">
        <v>52400000</v>
      </c>
      <c r="G27" s="42">
        <v>0</v>
      </c>
      <c r="H27" s="42">
        <v>0</v>
      </c>
      <c r="I27" s="42">
        <v>160870423</v>
      </c>
      <c r="J27" s="42">
        <v>0</v>
      </c>
      <c r="K27" s="43">
        <v>214097100</v>
      </c>
      <c r="N27" s="44"/>
    </row>
    <row r="28" spans="1:16" x14ac:dyDescent="0.3">
      <c r="A28" s="50" t="s">
        <v>46</v>
      </c>
      <c r="B28" s="51">
        <v>533145988</v>
      </c>
      <c r="C28" s="51">
        <v>826875605</v>
      </c>
      <c r="D28" s="51">
        <v>23871012</v>
      </c>
      <c r="E28" s="51">
        <v>6337803</v>
      </c>
      <c r="F28" s="51">
        <v>3984347294</v>
      </c>
      <c r="G28" s="51">
        <v>498649731</v>
      </c>
      <c r="H28" s="51">
        <v>0</v>
      </c>
      <c r="I28" s="51">
        <v>160884714</v>
      </c>
      <c r="J28" s="51">
        <v>4846</v>
      </c>
      <c r="K28" s="51">
        <v>6034116993</v>
      </c>
      <c r="N28" s="44"/>
    </row>
    <row r="29" spans="1:16" x14ac:dyDescent="0.3">
      <c r="A29" s="52" t="s">
        <v>47</v>
      </c>
      <c r="B29" s="53"/>
      <c r="C29" s="53"/>
      <c r="D29" s="53"/>
      <c r="E29" s="53"/>
      <c r="F29" s="53"/>
      <c r="G29" s="43"/>
      <c r="H29" s="43"/>
      <c r="I29" s="43"/>
      <c r="J29" s="43"/>
      <c r="K29" s="43"/>
    </row>
    <row r="30" spans="1:16" x14ac:dyDescent="0.3">
      <c r="A30" s="54" t="s">
        <v>48</v>
      </c>
      <c r="B30" s="42">
        <v>45018462</v>
      </c>
      <c r="C30" s="42">
        <v>11039211</v>
      </c>
      <c r="D30" s="42">
        <v>0</v>
      </c>
      <c r="E30" s="42">
        <v>0</v>
      </c>
      <c r="F30" s="42">
        <v>156978</v>
      </c>
      <c r="G30" s="42">
        <v>16243869</v>
      </c>
      <c r="H30" s="42">
        <v>0</v>
      </c>
      <c r="I30" s="42">
        <v>0</v>
      </c>
      <c r="J30" s="42">
        <v>0</v>
      </c>
      <c r="K30" s="43">
        <v>72458520</v>
      </c>
    </row>
    <row r="31" spans="1:16" x14ac:dyDescent="0.3">
      <c r="A31" s="55" t="s">
        <v>49</v>
      </c>
      <c r="B31" s="42">
        <v>0</v>
      </c>
      <c r="C31" s="42">
        <v>0</v>
      </c>
      <c r="D31" s="42">
        <v>0</v>
      </c>
      <c r="E31" s="42">
        <v>0</v>
      </c>
      <c r="F31" s="42">
        <v>0</v>
      </c>
      <c r="G31" s="42">
        <v>0</v>
      </c>
      <c r="H31" s="42">
        <v>0</v>
      </c>
      <c r="I31" s="42">
        <v>0</v>
      </c>
      <c r="J31" s="42">
        <v>0</v>
      </c>
      <c r="K31" s="43">
        <v>0</v>
      </c>
    </row>
    <row r="32" spans="1:16" x14ac:dyDescent="0.3">
      <c r="A32" s="56" t="s">
        <v>50</v>
      </c>
      <c r="B32" s="42">
        <v>5103571</v>
      </c>
      <c r="C32" s="42">
        <v>2335042</v>
      </c>
      <c r="D32" s="42">
        <v>0</v>
      </c>
      <c r="E32" s="42">
        <v>0</v>
      </c>
      <c r="F32" s="42">
        <v>132126</v>
      </c>
      <c r="G32" s="42">
        <v>9429192</v>
      </c>
      <c r="H32" s="42">
        <v>88955</v>
      </c>
      <c r="I32" s="42">
        <v>0</v>
      </c>
      <c r="J32" s="42">
        <v>0</v>
      </c>
      <c r="K32" s="43">
        <v>17088886</v>
      </c>
      <c r="N32" s="44"/>
      <c r="O32" s="57"/>
      <c r="P32" s="44"/>
    </row>
    <row r="33" spans="1:12" x14ac:dyDescent="0.3">
      <c r="A33" s="56" t="s">
        <v>51</v>
      </c>
      <c r="B33" s="42">
        <v>2280440</v>
      </c>
      <c r="C33" s="42">
        <v>705319</v>
      </c>
      <c r="D33" s="42">
        <v>0</v>
      </c>
      <c r="E33" s="42">
        <v>0</v>
      </c>
      <c r="F33" s="42">
        <v>148993</v>
      </c>
      <c r="G33" s="42">
        <v>1749787</v>
      </c>
      <c r="H33" s="42">
        <v>0</v>
      </c>
      <c r="I33" s="42">
        <v>0</v>
      </c>
      <c r="J33" s="42">
        <v>0</v>
      </c>
      <c r="K33" s="43">
        <v>4884539</v>
      </c>
    </row>
    <row r="34" spans="1:12" x14ac:dyDescent="0.3">
      <c r="A34" s="56" t="s">
        <v>52</v>
      </c>
      <c r="B34" s="42">
        <v>2032590</v>
      </c>
      <c r="C34" s="42">
        <v>245096</v>
      </c>
      <c r="D34" s="42">
        <v>0</v>
      </c>
      <c r="E34" s="42">
        <v>0</v>
      </c>
      <c r="F34" s="42">
        <v>189550</v>
      </c>
      <c r="G34" s="42">
        <v>2805735</v>
      </c>
      <c r="H34" s="42">
        <v>0</v>
      </c>
      <c r="I34" s="42">
        <v>0</v>
      </c>
      <c r="J34" s="42">
        <v>0</v>
      </c>
      <c r="K34" s="43">
        <v>5272971</v>
      </c>
    </row>
    <row r="35" spans="1:12" x14ac:dyDescent="0.3">
      <c r="A35" s="56" t="s">
        <v>53</v>
      </c>
      <c r="B35" s="42">
        <v>0</v>
      </c>
      <c r="C35" s="42">
        <v>0</v>
      </c>
      <c r="D35" s="42">
        <v>0</v>
      </c>
      <c r="E35" s="42">
        <v>0</v>
      </c>
      <c r="F35" s="42">
        <v>0</v>
      </c>
      <c r="G35" s="42">
        <v>0</v>
      </c>
      <c r="H35" s="42">
        <v>0</v>
      </c>
      <c r="I35" s="42">
        <v>0</v>
      </c>
      <c r="J35" s="42">
        <v>0</v>
      </c>
      <c r="K35" s="43">
        <v>0</v>
      </c>
    </row>
    <row r="36" spans="1:12" x14ac:dyDescent="0.3">
      <c r="A36" s="58"/>
      <c r="B36" s="42"/>
      <c r="C36" s="42"/>
      <c r="D36" s="42"/>
      <c r="E36" s="42"/>
      <c r="F36" s="42"/>
      <c r="G36" s="42"/>
      <c r="H36" s="42"/>
      <c r="I36" s="42"/>
      <c r="J36" s="42"/>
      <c r="K36" s="43"/>
    </row>
    <row r="37" spans="1:12" x14ac:dyDescent="0.3">
      <c r="A37" s="59" t="s">
        <v>54</v>
      </c>
      <c r="B37" s="60"/>
      <c r="C37" s="60"/>
      <c r="D37" s="60"/>
      <c r="E37" s="60"/>
      <c r="F37" s="60"/>
      <c r="G37" s="60"/>
      <c r="H37" s="60"/>
      <c r="I37" s="60"/>
      <c r="J37" s="60"/>
      <c r="K37" s="43"/>
    </row>
    <row r="38" spans="1:12" x14ac:dyDescent="0.3">
      <c r="A38" s="56" t="s">
        <v>55</v>
      </c>
      <c r="B38" s="42">
        <v>474764</v>
      </c>
      <c r="C38" s="42">
        <v>0</v>
      </c>
      <c r="D38" s="42">
        <v>0</v>
      </c>
      <c r="E38" s="42">
        <v>0</v>
      </c>
      <c r="F38" s="42">
        <v>0</v>
      </c>
      <c r="G38" s="42">
        <v>0</v>
      </c>
      <c r="H38" s="42">
        <v>0</v>
      </c>
      <c r="I38" s="42">
        <v>0</v>
      </c>
      <c r="J38" s="42">
        <v>9689</v>
      </c>
      <c r="K38" s="43">
        <v>484453</v>
      </c>
    </row>
    <row r="39" spans="1:12" x14ac:dyDescent="0.3">
      <c r="A39" s="56" t="s">
        <v>56</v>
      </c>
      <c r="B39" s="42">
        <v>77145</v>
      </c>
      <c r="C39" s="42">
        <v>0</v>
      </c>
      <c r="D39" s="42">
        <v>0</v>
      </c>
      <c r="E39" s="42">
        <v>0</v>
      </c>
      <c r="F39" s="42">
        <v>0</v>
      </c>
      <c r="G39" s="42">
        <v>0</v>
      </c>
      <c r="H39" s="42">
        <v>0</v>
      </c>
      <c r="I39" s="42">
        <v>0</v>
      </c>
      <c r="J39" s="42">
        <v>2395</v>
      </c>
      <c r="K39" s="43">
        <v>79540</v>
      </c>
    </row>
    <row r="40" spans="1:12" x14ac:dyDescent="0.3">
      <c r="A40" s="50" t="s">
        <v>57</v>
      </c>
      <c r="B40" s="61">
        <v>54986972</v>
      </c>
      <c r="C40" s="61">
        <v>14324668</v>
      </c>
      <c r="D40" s="61">
        <v>0</v>
      </c>
      <c r="E40" s="61">
        <v>0</v>
      </c>
      <c r="F40" s="61">
        <v>627647</v>
      </c>
      <c r="G40" s="61">
        <v>30228583</v>
      </c>
      <c r="H40" s="61">
        <v>88955</v>
      </c>
      <c r="I40" s="61">
        <v>0</v>
      </c>
      <c r="J40" s="61">
        <v>12084</v>
      </c>
      <c r="K40" s="61">
        <v>100268909</v>
      </c>
    </row>
    <row r="41" spans="1:12" x14ac:dyDescent="0.3">
      <c r="A41" s="62"/>
      <c r="B41" s="63"/>
      <c r="C41" s="63"/>
      <c r="D41" s="63"/>
      <c r="E41" s="63"/>
      <c r="F41" s="63"/>
      <c r="G41" s="43"/>
      <c r="H41" s="43"/>
      <c r="I41" s="43"/>
      <c r="J41" s="43"/>
      <c r="K41" s="43"/>
    </row>
    <row r="42" spans="1:12" x14ac:dyDescent="0.3">
      <c r="A42" s="64" t="s">
        <v>58</v>
      </c>
      <c r="B42" s="65">
        <v>588132960</v>
      </c>
      <c r="C42" s="65">
        <v>841200273</v>
      </c>
      <c r="D42" s="65">
        <v>23871012</v>
      </c>
      <c r="E42" s="65">
        <v>6337803</v>
      </c>
      <c r="F42" s="65">
        <v>3984974941</v>
      </c>
      <c r="G42" s="65">
        <v>528878314</v>
      </c>
      <c r="H42" s="65">
        <v>88955</v>
      </c>
      <c r="I42" s="65">
        <v>160884714</v>
      </c>
      <c r="J42" s="65">
        <v>16930</v>
      </c>
      <c r="K42" s="65">
        <v>6134385902</v>
      </c>
      <c r="L42" s="45"/>
    </row>
    <row r="43" spans="1:12" ht="102.75" customHeight="1" x14ac:dyDescent="0.3">
      <c r="A43" s="93" t="s">
        <v>59</v>
      </c>
      <c r="B43" s="93"/>
      <c r="C43" s="93"/>
      <c r="D43" s="93"/>
      <c r="E43" s="93"/>
      <c r="F43" s="93"/>
      <c r="G43" s="93"/>
      <c r="H43" s="93"/>
      <c r="I43" s="93"/>
      <c r="J43" s="93"/>
      <c r="K43" s="93"/>
    </row>
    <row r="44" spans="1:12" ht="62.25" customHeight="1" x14ac:dyDescent="0.3">
      <c r="A44" s="94" t="s">
        <v>60</v>
      </c>
      <c r="B44" s="94"/>
      <c r="C44" s="94"/>
      <c r="D44" s="94"/>
      <c r="E44" s="94"/>
      <c r="F44" s="94"/>
      <c r="G44" s="94"/>
      <c r="H44" s="94"/>
      <c r="I44" s="94"/>
      <c r="J44" s="94"/>
      <c r="K44" s="94"/>
    </row>
    <row r="45" spans="1:12" x14ac:dyDescent="0.3">
      <c r="A45" s="66" t="s">
        <v>61</v>
      </c>
      <c r="B45" s="66"/>
      <c r="C45" s="66"/>
      <c r="D45" s="66"/>
      <c r="E45" s="66"/>
      <c r="F45" s="66"/>
      <c r="G45" s="66"/>
      <c r="H45" s="66"/>
    </row>
    <row r="46" spans="1:12" x14ac:dyDescent="0.3">
      <c r="A46" s="67" t="s">
        <v>62</v>
      </c>
    </row>
    <row r="47" spans="1:12" x14ac:dyDescent="0.3">
      <c r="A47" s="66"/>
    </row>
    <row r="48" spans="1:12" x14ac:dyDescent="0.3">
      <c r="A48" s="66"/>
    </row>
    <row r="49" spans="1:3" x14ac:dyDescent="0.3">
      <c r="A49" s="68"/>
      <c r="B49" s="32"/>
    </row>
    <row r="51" spans="1:3" x14ac:dyDescent="0.3">
      <c r="B51" s="44"/>
      <c r="C51" s="44"/>
    </row>
    <row r="56" spans="1:3" x14ac:dyDescent="0.3">
      <c r="A56" s="44"/>
    </row>
  </sheetData>
  <mergeCells count="9">
    <mergeCell ref="A43:K43"/>
    <mergeCell ref="A44:K44"/>
    <mergeCell ref="A1:K1"/>
    <mergeCell ref="A2:K2"/>
    <mergeCell ref="A3:K3"/>
    <mergeCell ref="A4:K4"/>
    <mergeCell ref="A5:K5"/>
    <mergeCell ref="B6:D6"/>
    <mergeCell ref="E6:J6"/>
  </mergeCells>
  <pageMargins left="0.7" right="0.7" top="0.75" bottom="0.75" header="0.3" footer="0.3"/>
  <pageSetup paperSize="3" scale="6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56"/>
  <sheetViews>
    <sheetView showGridLines="0" zoomScale="80" zoomScaleNormal="80" workbookViewId="0">
      <selection activeCell="A2" sqref="A2:K2"/>
    </sheetView>
  </sheetViews>
  <sheetFormatPr defaultColWidth="8" defaultRowHeight="15.6" x14ac:dyDescent="0.3"/>
  <cols>
    <col min="1" max="1" width="57" style="33" customWidth="1"/>
    <col min="2" max="11" width="21.296875" style="33" customWidth="1"/>
    <col min="12" max="12" width="16.19921875" style="69" customWidth="1"/>
    <col min="13" max="13" width="15.796875" style="69" customWidth="1"/>
    <col min="14" max="14" width="10.19921875" style="33" bestFit="1" customWidth="1"/>
    <col min="15" max="15" width="10" style="33" customWidth="1"/>
    <col min="16" max="16" width="10.19921875" style="33" bestFit="1" customWidth="1"/>
    <col min="17" max="16384" width="8" style="33"/>
  </cols>
  <sheetData>
    <row r="1" spans="1:14" ht="69.75" customHeight="1" x14ac:dyDescent="0.3">
      <c r="A1" s="113"/>
      <c r="B1" s="114"/>
      <c r="C1" s="114"/>
      <c r="D1" s="114"/>
      <c r="E1" s="114"/>
      <c r="F1" s="114"/>
      <c r="G1" s="114"/>
      <c r="H1" s="114"/>
      <c r="I1" s="114"/>
      <c r="J1" s="114"/>
      <c r="K1" s="115"/>
    </row>
    <row r="2" spans="1:14" ht="23.25" customHeight="1" x14ac:dyDescent="0.3">
      <c r="A2" s="116" t="s">
        <v>63</v>
      </c>
      <c r="B2" s="117"/>
      <c r="C2" s="117"/>
      <c r="D2" s="117"/>
      <c r="E2" s="117"/>
      <c r="F2" s="117"/>
      <c r="G2" s="117"/>
      <c r="H2" s="117"/>
      <c r="I2" s="117"/>
      <c r="J2" s="117"/>
      <c r="K2" s="118"/>
    </row>
    <row r="3" spans="1:14" ht="37.5" customHeight="1" x14ac:dyDescent="0.3">
      <c r="A3" s="101" t="s">
        <v>64</v>
      </c>
      <c r="B3" s="102"/>
      <c r="C3" s="102"/>
      <c r="D3" s="102"/>
      <c r="E3" s="102"/>
      <c r="F3" s="102"/>
      <c r="G3" s="102"/>
      <c r="H3" s="102"/>
      <c r="I3" s="102"/>
      <c r="J3" s="102"/>
      <c r="K3" s="103"/>
    </row>
    <row r="4" spans="1:14" ht="76.5" customHeight="1" x14ac:dyDescent="0.3">
      <c r="A4" s="119" t="s">
        <v>65</v>
      </c>
      <c r="B4" s="120"/>
      <c r="C4" s="120"/>
      <c r="D4" s="120"/>
      <c r="E4" s="120"/>
      <c r="F4" s="120"/>
      <c r="G4" s="120"/>
      <c r="H4" s="120"/>
      <c r="I4" s="120"/>
      <c r="J4" s="120"/>
      <c r="K4" s="121"/>
    </row>
    <row r="5" spans="1:14" ht="84" customHeight="1" x14ac:dyDescent="0.3">
      <c r="A5" s="119" t="s">
        <v>66</v>
      </c>
      <c r="B5" s="120"/>
      <c r="C5" s="120"/>
      <c r="D5" s="120"/>
      <c r="E5" s="120"/>
      <c r="F5" s="120"/>
      <c r="G5" s="120"/>
      <c r="H5" s="120"/>
      <c r="I5" s="120"/>
      <c r="J5" s="120"/>
      <c r="K5" s="121"/>
    </row>
    <row r="6" spans="1:14" x14ac:dyDescent="0.3">
      <c r="A6" s="70"/>
      <c r="B6" s="122" t="s">
        <v>30</v>
      </c>
      <c r="C6" s="123"/>
      <c r="D6" s="124"/>
      <c r="E6" s="125" t="s">
        <v>31</v>
      </c>
      <c r="F6" s="126"/>
      <c r="G6" s="126"/>
      <c r="H6" s="126"/>
      <c r="I6" s="126"/>
      <c r="J6" s="127"/>
      <c r="K6" s="71" t="s">
        <v>32</v>
      </c>
    </row>
    <row r="7" spans="1:14" s="40" customFormat="1" ht="46.8" x14ac:dyDescent="0.3">
      <c r="A7" s="72" t="s">
        <v>33</v>
      </c>
      <c r="B7" s="72" t="s">
        <v>34</v>
      </c>
      <c r="C7" s="72" t="s">
        <v>35</v>
      </c>
      <c r="D7" s="72" t="s">
        <v>36</v>
      </c>
      <c r="E7" s="73" t="s">
        <v>37</v>
      </c>
      <c r="F7" s="73" t="s">
        <v>38</v>
      </c>
      <c r="G7" s="38" t="s">
        <v>39</v>
      </c>
      <c r="H7" s="38" t="s">
        <v>40</v>
      </c>
      <c r="I7" s="38" t="s">
        <v>41</v>
      </c>
      <c r="J7" s="38" t="s">
        <v>42</v>
      </c>
      <c r="K7" s="39" t="s">
        <v>43</v>
      </c>
      <c r="L7" s="69"/>
      <c r="M7" s="69"/>
    </row>
    <row r="8" spans="1:14" x14ac:dyDescent="0.3">
      <c r="A8" s="74">
        <v>2013</v>
      </c>
      <c r="B8" s="75">
        <v>3410639</v>
      </c>
      <c r="C8" s="75">
        <v>773592</v>
      </c>
      <c r="D8" s="75">
        <v>0</v>
      </c>
      <c r="E8" s="75">
        <v>74053</v>
      </c>
      <c r="F8" s="75">
        <v>820</v>
      </c>
      <c r="G8" s="75">
        <v>179876050</v>
      </c>
      <c r="H8" s="75">
        <v>0</v>
      </c>
      <c r="I8" s="75">
        <v>0</v>
      </c>
      <c r="J8" s="75">
        <v>4846</v>
      </c>
      <c r="K8" s="43">
        <v>184140000</v>
      </c>
      <c r="N8" s="44"/>
    </row>
    <row r="9" spans="1:14" x14ac:dyDescent="0.3">
      <c r="A9" s="74">
        <v>2014</v>
      </c>
      <c r="B9" s="75">
        <v>10559406</v>
      </c>
      <c r="C9" s="75">
        <v>8232426</v>
      </c>
      <c r="D9" s="75">
        <v>0</v>
      </c>
      <c r="E9" s="75">
        <v>798500</v>
      </c>
      <c r="F9" s="75">
        <v>78150</v>
      </c>
      <c r="G9" s="75">
        <v>161395393</v>
      </c>
      <c r="H9" s="75">
        <v>0</v>
      </c>
      <c r="I9" s="75">
        <v>7125</v>
      </c>
      <c r="J9" s="75">
        <v>0</v>
      </c>
      <c r="K9" s="43">
        <v>181071000</v>
      </c>
      <c r="N9" s="44"/>
    </row>
    <row r="10" spans="1:14" x14ac:dyDescent="0.3">
      <c r="A10" s="74">
        <v>2015</v>
      </c>
      <c r="B10" s="75">
        <v>82778739</v>
      </c>
      <c r="C10" s="75">
        <v>213757959</v>
      </c>
      <c r="D10" s="75">
        <v>0</v>
      </c>
      <c r="E10" s="75">
        <v>986250</v>
      </c>
      <c r="F10" s="75">
        <v>114055</v>
      </c>
      <c r="G10" s="75">
        <v>143770997</v>
      </c>
      <c r="H10" s="75">
        <v>0</v>
      </c>
      <c r="I10" s="75">
        <v>0</v>
      </c>
      <c r="J10" s="75">
        <v>0</v>
      </c>
      <c r="K10" s="43">
        <v>441408000</v>
      </c>
      <c r="N10" s="44"/>
    </row>
    <row r="11" spans="1:14" x14ac:dyDescent="0.3">
      <c r="A11" s="74">
        <v>2016</v>
      </c>
      <c r="B11" s="75">
        <v>129428646</v>
      </c>
      <c r="C11" s="75">
        <v>216701493</v>
      </c>
      <c r="D11" s="75">
        <v>0</v>
      </c>
      <c r="E11" s="75">
        <v>956000</v>
      </c>
      <c r="F11" s="75">
        <v>69686147</v>
      </c>
      <c r="G11" s="75">
        <v>10986948</v>
      </c>
      <c r="H11" s="75">
        <v>0</v>
      </c>
      <c r="I11" s="75">
        <v>7166</v>
      </c>
      <c r="J11" s="75">
        <v>0</v>
      </c>
      <c r="K11" s="43">
        <v>427766400</v>
      </c>
      <c r="N11" s="44"/>
    </row>
    <row r="12" spans="1:14" x14ac:dyDescent="0.3">
      <c r="A12" s="74">
        <v>2017</v>
      </c>
      <c r="B12" s="75">
        <v>192714060</v>
      </c>
      <c r="C12" s="75">
        <v>303732254</v>
      </c>
      <c r="D12" s="75">
        <v>0</v>
      </c>
      <c r="E12" s="75">
        <v>926000</v>
      </c>
      <c r="F12" s="75">
        <v>51539167</v>
      </c>
      <c r="G12" s="75">
        <v>524719</v>
      </c>
      <c r="H12" s="75">
        <v>0</v>
      </c>
      <c r="I12" s="75">
        <v>0</v>
      </c>
      <c r="J12" s="75">
        <v>0</v>
      </c>
      <c r="K12" s="43">
        <v>549436200</v>
      </c>
      <c r="N12" s="44"/>
    </row>
    <row r="13" spans="1:14" x14ac:dyDescent="0.3">
      <c r="A13" s="74">
        <v>2018</v>
      </c>
      <c r="B13" s="75">
        <v>167812038</v>
      </c>
      <c r="C13" s="75">
        <v>92985056</v>
      </c>
      <c r="D13" s="75">
        <v>48720087</v>
      </c>
      <c r="E13" s="75">
        <v>895750</v>
      </c>
      <c r="F13" s="75">
        <v>207112565</v>
      </c>
      <c r="G13" s="75">
        <v>144304</v>
      </c>
      <c r="H13" s="75">
        <v>0</v>
      </c>
      <c r="I13" s="75">
        <v>0</v>
      </c>
      <c r="J13" s="75">
        <v>0</v>
      </c>
      <c r="K13" s="43">
        <v>517669800</v>
      </c>
      <c r="N13" s="44"/>
    </row>
    <row r="14" spans="1:14" x14ac:dyDescent="0.3">
      <c r="A14" s="74">
        <v>2019</v>
      </c>
      <c r="B14" s="75">
        <v>11911823</v>
      </c>
      <c r="C14" s="75">
        <v>152177</v>
      </c>
      <c r="D14" s="75">
        <v>0</v>
      </c>
      <c r="E14" s="75">
        <v>865750</v>
      </c>
      <c r="F14" s="75">
        <v>486027950</v>
      </c>
      <c r="G14" s="75">
        <v>0</v>
      </c>
      <c r="H14" s="75">
        <v>0</v>
      </c>
      <c r="I14" s="75">
        <v>0</v>
      </c>
      <c r="J14" s="75">
        <v>0</v>
      </c>
      <c r="K14" s="43">
        <v>498957700</v>
      </c>
      <c r="N14" s="44"/>
    </row>
    <row r="15" spans="1:14" x14ac:dyDescent="0.3">
      <c r="A15" s="47">
        <v>2020</v>
      </c>
      <c r="B15" s="75">
        <v>30837248</v>
      </c>
      <c r="C15" s="75">
        <v>147152</v>
      </c>
      <c r="D15" s="75">
        <v>0</v>
      </c>
      <c r="E15" s="75">
        <v>835500</v>
      </c>
      <c r="F15" s="75">
        <v>448328900</v>
      </c>
      <c r="G15" s="75">
        <v>0</v>
      </c>
      <c r="H15" s="75">
        <v>0</v>
      </c>
      <c r="I15" s="75">
        <v>0</v>
      </c>
      <c r="J15" s="75">
        <v>0</v>
      </c>
      <c r="K15" s="43">
        <v>480148800</v>
      </c>
      <c r="N15" s="44"/>
    </row>
    <row r="16" spans="1:14" x14ac:dyDescent="0.3">
      <c r="A16" s="74">
        <v>2021</v>
      </c>
      <c r="B16" s="75">
        <v>8576000</v>
      </c>
      <c r="C16" s="75">
        <v>0</v>
      </c>
      <c r="D16" s="75">
        <v>0</v>
      </c>
      <c r="E16" s="75">
        <v>0</v>
      </c>
      <c r="F16" s="75">
        <v>469778700</v>
      </c>
      <c r="G16" s="75">
        <v>0</v>
      </c>
      <c r="H16" s="75">
        <v>0</v>
      </c>
      <c r="I16" s="75">
        <v>0</v>
      </c>
      <c r="J16" s="75">
        <v>0</v>
      </c>
      <c r="K16" s="43">
        <v>478354700</v>
      </c>
      <c r="N16" s="44"/>
    </row>
    <row r="17" spans="1:16" x14ac:dyDescent="0.3">
      <c r="A17" s="74">
        <v>2022</v>
      </c>
      <c r="B17" s="75">
        <v>0</v>
      </c>
      <c r="C17" s="75">
        <v>0</v>
      </c>
      <c r="D17" s="75">
        <v>0</v>
      </c>
      <c r="E17" s="75">
        <v>0</v>
      </c>
      <c r="F17" s="75">
        <v>461625300</v>
      </c>
      <c r="G17" s="75">
        <v>0</v>
      </c>
      <c r="H17" s="75">
        <v>0</v>
      </c>
      <c r="I17" s="75">
        <v>0</v>
      </c>
      <c r="J17" s="75">
        <v>0</v>
      </c>
      <c r="K17" s="43">
        <v>461625300</v>
      </c>
      <c r="N17" s="44"/>
    </row>
    <row r="18" spans="1:16" x14ac:dyDescent="0.3">
      <c r="A18" s="47">
        <v>2023</v>
      </c>
      <c r="B18" s="75">
        <v>0</v>
      </c>
      <c r="C18" s="75">
        <v>0</v>
      </c>
      <c r="D18" s="75">
        <v>0</v>
      </c>
      <c r="E18" s="75">
        <v>0</v>
      </c>
      <c r="F18" s="75">
        <v>444805500</v>
      </c>
      <c r="G18" s="75">
        <v>0</v>
      </c>
      <c r="H18" s="75">
        <v>0</v>
      </c>
      <c r="I18" s="75">
        <v>0</v>
      </c>
      <c r="J18" s="75">
        <v>0</v>
      </c>
      <c r="K18" s="43">
        <v>444805500</v>
      </c>
      <c r="N18" s="44"/>
    </row>
    <row r="19" spans="1:16" x14ac:dyDescent="0.3">
      <c r="A19" s="74">
        <v>2024</v>
      </c>
      <c r="B19" s="75">
        <v>0</v>
      </c>
      <c r="C19" s="75">
        <v>0</v>
      </c>
      <c r="D19" s="75">
        <v>0</v>
      </c>
      <c r="E19" s="75">
        <v>0</v>
      </c>
      <c r="F19" s="75">
        <v>427876100</v>
      </c>
      <c r="G19" s="75">
        <v>0</v>
      </c>
      <c r="H19" s="75">
        <v>0</v>
      </c>
      <c r="I19" s="75">
        <v>0</v>
      </c>
      <c r="J19" s="75">
        <v>0</v>
      </c>
      <c r="K19" s="43">
        <v>427876100</v>
      </c>
      <c r="N19" s="44"/>
    </row>
    <row r="20" spans="1:16" x14ac:dyDescent="0.3">
      <c r="A20" s="74">
        <v>2025</v>
      </c>
      <c r="B20" s="75">
        <v>0</v>
      </c>
      <c r="C20" s="75">
        <v>0</v>
      </c>
      <c r="D20" s="75">
        <v>0</v>
      </c>
      <c r="E20" s="75">
        <v>0</v>
      </c>
      <c r="F20" s="75">
        <v>411146700</v>
      </c>
      <c r="G20" s="75">
        <v>0</v>
      </c>
      <c r="H20" s="75">
        <v>0</v>
      </c>
      <c r="I20" s="75">
        <v>0</v>
      </c>
      <c r="J20" s="75">
        <v>0</v>
      </c>
      <c r="K20" s="43">
        <v>411146700</v>
      </c>
      <c r="N20" s="44"/>
    </row>
    <row r="21" spans="1:16" x14ac:dyDescent="0.3">
      <c r="A21" s="47">
        <v>2026</v>
      </c>
      <c r="B21" s="75">
        <v>0</v>
      </c>
      <c r="C21" s="75">
        <v>0</v>
      </c>
      <c r="D21" s="75">
        <v>0</v>
      </c>
      <c r="E21" s="75">
        <v>0</v>
      </c>
      <c r="F21" s="75">
        <v>394226900</v>
      </c>
      <c r="G21" s="75">
        <v>0</v>
      </c>
      <c r="H21" s="75">
        <v>0</v>
      </c>
      <c r="I21" s="75">
        <v>0</v>
      </c>
      <c r="J21" s="75">
        <v>0</v>
      </c>
      <c r="K21" s="43">
        <v>394226900</v>
      </c>
      <c r="N21" s="44"/>
    </row>
    <row r="22" spans="1:16" x14ac:dyDescent="0.3">
      <c r="A22" s="74">
        <v>2027</v>
      </c>
      <c r="B22" s="75">
        <v>0</v>
      </c>
      <c r="C22" s="75">
        <v>0</v>
      </c>
      <c r="D22" s="75">
        <v>0</v>
      </c>
      <c r="E22" s="75">
        <v>0</v>
      </c>
      <c r="F22" s="75">
        <v>377398450</v>
      </c>
      <c r="G22" s="75">
        <v>0</v>
      </c>
      <c r="H22" s="75">
        <v>0</v>
      </c>
      <c r="I22" s="75">
        <v>0</v>
      </c>
      <c r="J22" s="75">
        <v>0</v>
      </c>
      <c r="K22" s="43">
        <v>377398450</v>
      </c>
      <c r="N22" s="44"/>
    </row>
    <row r="23" spans="1:16" x14ac:dyDescent="0.3">
      <c r="A23" s="74">
        <v>2028</v>
      </c>
      <c r="B23" s="75">
        <v>0</v>
      </c>
      <c r="C23" s="75">
        <v>0</v>
      </c>
      <c r="D23" s="75">
        <v>0</v>
      </c>
      <c r="E23" s="75">
        <v>0</v>
      </c>
      <c r="F23" s="75">
        <v>360678650</v>
      </c>
      <c r="G23" s="75">
        <v>0</v>
      </c>
      <c r="H23" s="75">
        <v>0</v>
      </c>
      <c r="I23" s="75">
        <v>0</v>
      </c>
      <c r="J23" s="75">
        <v>0</v>
      </c>
      <c r="K23" s="43">
        <v>360678650</v>
      </c>
      <c r="N23" s="44"/>
    </row>
    <row r="24" spans="1:16" x14ac:dyDescent="0.3">
      <c r="A24" s="47">
        <v>2029</v>
      </c>
      <c r="B24" s="75">
        <v>0</v>
      </c>
      <c r="C24" s="75">
        <v>0</v>
      </c>
      <c r="D24" s="75">
        <v>0</v>
      </c>
      <c r="E24" s="75">
        <v>0</v>
      </c>
      <c r="F24" s="75">
        <v>343749250</v>
      </c>
      <c r="G24" s="75">
        <v>0</v>
      </c>
      <c r="H24" s="75">
        <v>0</v>
      </c>
      <c r="I24" s="75">
        <v>0</v>
      </c>
      <c r="J24" s="75">
        <v>0</v>
      </c>
      <c r="K24" s="43">
        <v>343749250</v>
      </c>
      <c r="N24" s="44"/>
    </row>
    <row r="25" spans="1:16" x14ac:dyDescent="0.3">
      <c r="A25" s="74">
        <v>2030</v>
      </c>
      <c r="B25" s="75">
        <v>0</v>
      </c>
      <c r="C25" s="75">
        <v>0</v>
      </c>
      <c r="D25" s="75">
        <v>0</v>
      </c>
      <c r="E25" s="75">
        <v>0</v>
      </c>
      <c r="F25" s="75">
        <v>326929450</v>
      </c>
      <c r="G25" s="75">
        <v>0</v>
      </c>
      <c r="H25" s="75">
        <v>0</v>
      </c>
      <c r="I25" s="75">
        <v>0</v>
      </c>
      <c r="J25" s="75">
        <v>0</v>
      </c>
      <c r="K25" s="43">
        <v>326929450</v>
      </c>
      <c r="N25" s="44"/>
    </row>
    <row r="26" spans="1:16" x14ac:dyDescent="0.3">
      <c r="A26" s="48" t="s">
        <v>44</v>
      </c>
      <c r="B26" s="75">
        <v>50531</v>
      </c>
      <c r="C26" s="75">
        <v>38818</v>
      </c>
      <c r="D26" s="75">
        <v>0</v>
      </c>
      <c r="E26" s="75">
        <v>0</v>
      </c>
      <c r="F26" s="75">
        <v>0</v>
      </c>
      <c r="G26" s="75">
        <v>1950677</v>
      </c>
      <c r="H26" s="75">
        <v>0</v>
      </c>
      <c r="I26" s="75">
        <v>0</v>
      </c>
      <c r="J26" s="75">
        <v>0</v>
      </c>
      <c r="K26" s="43">
        <v>2040026</v>
      </c>
      <c r="N26" s="44"/>
    </row>
    <row r="27" spans="1:16" x14ac:dyDescent="0.3">
      <c r="A27" s="48" t="s">
        <v>45</v>
      </c>
      <c r="B27" s="75">
        <v>401717</v>
      </c>
      <c r="C27" s="75">
        <v>424960</v>
      </c>
      <c r="D27" s="75">
        <v>0</v>
      </c>
      <c r="E27" s="75">
        <v>0</v>
      </c>
      <c r="F27" s="75">
        <v>52400000</v>
      </c>
      <c r="G27" s="75">
        <v>0</v>
      </c>
      <c r="H27" s="75">
        <v>0</v>
      </c>
      <c r="I27" s="75">
        <v>239954423</v>
      </c>
      <c r="J27" s="75">
        <v>0</v>
      </c>
      <c r="K27" s="43">
        <v>293181100</v>
      </c>
      <c r="N27" s="44"/>
    </row>
    <row r="28" spans="1:16" x14ac:dyDescent="0.3">
      <c r="A28" s="76" t="s">
        <v>46</v>
      </c>
      <c r="B28" s="77">
        <v>638480847</v>
      </c>
      <c r="C28" s="77">
        <v>836945887</v>
      </c>
      <c r="D28" s="77">
        <v>48720087</v>
      </c>
      <c r="E28" s="77">
        <v>6337803</v>
      </c>
      <c r="F28" s="77">
        <v>5333502754</v>
      </c>
      <c r="G28" s="77">
        <v>498649088</v>
      </c>
      <c r="H28" s="77">
        <v>0</v>
      </c>
      <c r="I28" s="77">
        <v>239968714</v>
      </c>
      <c r="J28" s="77">
        <v>4846</v>
      </c>
      <c r="K28" s="77">
        <v>7602610026</v>
      </c>
      <c r="N28" s="44"/>
    </row>
    <row r="29" spans="1:16" x14ac:dyDescent="0.3">
      <c r="A29" s="59" t="s">
        <v>47</v>
      </c>
      <c r="B29" s="43"/>
      <c r="C29" s="43"/>
      <c r="D29" s="43"/>
      <c r="E29" s="43"/>
      <c r="F29" s="43"/>
      <c r="G29" s="43"/>
      <c r="H29" s="43"/>
      <c r="I29" s="43"/>
      <c r="J29" s="43"/>
      <c r="K29" s="43"/>
    </row>
    <row r="30" spans="1:16" x14ac:dyDescent="0.3">
      <c r="A30" s="78" t="s">
        <v>48</v>
      </c>
      <c r="B30" s="75">
        <v>45194989</v>
      </c>
      <c r="C30" s="75">
        <v>5405213</v>
      </c>
      <c r="D30" s="75">
        <v>0</v>
      </c>
      <c r="E30" s="75">
        <v>0</v>
      </c>
      <c r="F30" s="75">
        <v>0</v>
      </c>
      <c r="G30" s="75">
        <v>16232996</v>
      </c>
      <c r="H30" s="75">
        <v>0</v>
      </c>
      <c r="I30" s="75">
        <v>0</v>
      </c>
      <c r="J30" s="75">
        <v>0</v>
      </c>
      <c r="K30" s="43">
        <v>66833198</v>
      </c>
    </row>
    <row r="31" spans="1:16" x14ac:dyDescent="0.3">
      <c r="A31" s="56" t="s">
        <v>49</v>
      </c>
      <c r="B31" s="75">
        <v>0</v>
      </c>
      <c r="C31" s="75">
        <v>0</v>
      </c>
      <c r="D31" s="75">
        <v>0</v>
      </c>
      <c r="E31" s="75">
        <v>0</v>
      </c>
      <c r="F31" s="75">
        <v>0</v>
      </c>
      <c r="G31" s="75">
        <v>0</v>
      </c>
      <c r="H31" s="75">
        <v>0</v>
      </c>
      <c r="I31" s="75">
        <v>0</v>
      </c>
      <c r="J31" s="75">
        <v>0</v>
      </c>
      <c r="K31" s="43">
        <v>0</v>
      </c>
    </row>
    <row r="32" spans="1:16" x14ac:dyDescent="0.3">
      <c r="A32" s="56" t="s">
        <v>50</v>
      </c>
      <c r="B32" s="75">
        <v>4817091</v>
      </c>
      <c r="C32" s="75">
        <v>2041373</v>
      </c>
      <c r="D32" s="75">
        <v>0</v>
      </c>
      <c r="E32" s="75">
        <v>0</v>
      </c>
      <c r="F32" s="75">
        <v>0</v>
      </c>
      <c r="G32" s="75">
        <v>9429192</v>
      </c>
      <c r="H32" s="75">
        <v>88955</v>
      </c>
      <c r="I32" s="75">
        <v>0</v>
      </c>
      <c r="J32" s="75">
        <v>0</v>
      </c>
      <c r="K32" s="43">
        <v>16376611</v>
      </c>
      <c r="N32" s="44"/>
      <c r="O32" s="79"/>
      <c r="P32" s="44"/>
    </row>
    <row r="33" spans="1:11" x14ac:dyDescent="0.3">
      <c r="A33" s="56" t="s">
        <v>51</v>
      </c>
      <c r="B33" s="75">
        <v>1946873</v>
      </c>
      <c r="C33" s="75">
        <v>669115</v>
      </c>
      <c r="D33" s="75">
        <v>0</v>
      </c>
      <c r="E33" s="75">
        <v>0</v>
      </c>
      <c r="F33" s="75">
        <v>63671</v>
      </c>
      <c r="G33" s="75">
        <v>1749787</v>
      </c>
      <c r="H33" s="75">
        <v>0</v>
      </c>
      <c r="I33" s="75">
        <v>0</v>
      </c>
      <c r="J33" s="75">
        <v>0</v>
      </c>
      <c r="K33" s="43">
        <v>4429446</v>
      </c>
    </row>
    <row r="34" spans="1:11" x14ac:dyDescent="0.3">
      <c r="A34" s="56" t="s">
        <v>52</v>
      </c>
      <c r="B34" s="75">
        <v>1827267</v>
      </c>
      <c r="C34" s="75">
        <v>245096</v>
      </c>
      <c r="D34" s="75">
        <v>0</v>
      </c>
      <c r="E34" s="75">
        <v>0</v>
      </c>
      <c r="F34" s="75">
        <v>0</v>
      </c>
      <c r="G34" s="75">
        <v>2805735</v>
      </c>
      <c r="H34" s="75">
        <v>0</v>
      </c>
      <c r="I34" s="75">
        <v>0</v>
      </c>
      <c r="J34" s="75">
        <v>0</v>
      </c>
      <c r="K34" s="43">
        <v>4878098</v>
      </c>
    </row>
    <row r="35" spans="1:11" x14ac:dyDescent="0.3">
      <c r="A35" s="56" t="s">
        <v>53</v>
      </c>
      <c r="B35" s="75">
        <v>0</v>
      </c>
      <c r="C35" s="75">
        <v>0</v>
      </c>
      <c r="D35" s="75">
        <v>0</v>
      </c>
      <c r="E35" s="75">
        <v>0</v>
      </c>
      <c r="F35" s="75">
        <v>0</v>
      </c>
      <c r="G35" s="75">
        <v>0</v>
      </c>
      <c r="H35" s="75">
        <v>0</v>
      </c>
      <c r="I35" s="75">
        <v>0</v>
      </c>
      <c r="J35" s="75">
        <v>0</v>
      </c>
      <c r="K35" s="43">
        <v>0</v>
      </c>
    </row>
    <row r="36" spans="1:11" x14ac:dyDescent="0.3">
      <c r="A36" s="58"/>
      <c r="B36" s="75"/>
      <c r="C36" s="75"/>
      <c r="D36" s="75"/>
      <c r="E36" s="75"/>
      <c r="F36" s="75"/>
      <c r="G36" s="75"/>
      <c r="H36" s="75"/>
      <c r="I36" s="75"/>
      <c r="J36" s="75"/>
      <c r="K36" s="43"/>
    </row>
    <row r="37" spans="1:11" x14ac:dyDescent="0.3">
      <c r="A37" s="59" t="s">
        <v>54</v>
      </c>
      <c r="B37" s="80"/>
      <c r="C37" s="80"/>
      <c r="D37" s="80"/>
      <c r="E37" s="80"/>
      <c r="F37" s="80"/>
      <c r="G37" s="80"/>
      <c r="H37" s="80"/>
      <c r="I37" s="80"/>
      <c r="J37" s="80"/>
      <c r="K37" s="43"/>
    </row>
    <row r="38" spans="1:11" x14ac:dyDescent="0.3">
      <c r="A38" s="56" t="s">
        <v>55</v>
      </c>
      <c r="B38" s="75">
        <v>474764</v>
      </c>
      <c r="C38" s="75">
        <v>0</v>
      </c>
      <c r="D38" s="75">
        <v>0</v>
      </c>
      <c r="E38" s="75">
        <v>0</v>
      </c>
      <c r="F38" s="75">
        <v>0</v>
      </c>
      <c r="G38" s="75">
        <v>0</v>
      </c>
      <c r="H38" s="75">
        <v>0</v>
      </c>
      <c r="I38" s="75">
        <v>0</v>
      </c>
      <c r="J38" s="75">
        <v>9689</v>
      </c>
      <c r="K38" s="43">
        <v>484453</v>
      </c>
    </row>
    <row r="39" spans="1:11" x14ac:dyDescent="0.3">
      <c r="A39" s="56" t="s">
        <v>56</v>
      </c>
      <c r="B39" s="75">
        <v>77145</v>
      </c>
      <c r="C39" s="75">
        <v>0</v>
      </c>
      <c r="D39" s="75">
        <v>0</v>
      </c>
      <c r="E39" s="75">
        <v>0</v>
      </c>
      <c r="F39" s="75">
        <v>0</v>
      </c>
      <c r="G39" s="75">
        <v>0</v>
      </c>
      <c r="H39" s="75">
        <v>0</v>
      </c>
      <c r="I39" s="75">
        <v>0</v>
      </c>
      <c r="J39" s="75">
        <v>2395</v>
      </c>
      <c r="K39" s="43">
        <v>79540</v>
      </c>
    </row>
    <row r="40" spans="1:11" x14ac:dyDescent="0.3">
      <c r="A40" s="76" t="s">
        <v>57</v>
      </c>
      <c r="B40" s="81">
        <v>54338129</v>
      </c>
      <c r="C40" s="81">
        <v>8360797</v>
      </c>
      <c r="D40" s="81">
        <v>0</v>
      </c>
      <c r="E40" s="81">
        <v>0</v>
      </c>
      <c r="F40" s="81">
        <v>63671</v>
      </c>
      <c r="G40" s="81">
        <v>30217710</v>
      </c>
      <c r="H40" s="81">
        <v>88955</v>
      </c>
      <c r="I40" s="81">
        <v>0</v>
      </c>
      <c r="J40" s="81">
        <v>12084</v>
      </c>
      <c r="K40" s="81">
        <v>93081346</v>
      </c>
    </row>
    <row r="41" spans="1:11" x14ac:dyDescent="0.3">
      <c r="A41" s="62"/>
      <c r="B41" s="63"/>
      <c r="C41" s="63"/>
      <c r="D41" s="63"/>
      <c r="E41" s="63"/>
      <c r="F41" s="63"/>
      <c r="G41" s="43"/>
      <c r="H41" s="43"/>
      <c r="I41" s="43"/>
      <c r="J41" s="43"/>
      <c r="K41" s="43"/>
    </row>
    <row r="42" spans="1:11" x14ac:dyDescent="0.3">
      <c r="A42" s="64" t="s">
        <v>58</v>
      </c>
      <c r="B42" s="65">
        <v>692818976</v>
      </c>
      <c r="C42" s="65">
        <v>845306684</v>
      </c>
      <c r="D42" s="65">
        <v>48720087</v>
      </c>
      <c r="E42" s="65">
        <v>6337803</v>
      </c>
      <c r="F42" s="65">
        <v>5333566425</v>
      </c>
      <c r="G42" s="65">
        <v>528866798</v>
      </c>
      <c r="H42" s="65">
        <v>88955</v>
      </c>
      <c r="I42" s="65">
        <v>239968714</v>
      </c>
      <c r="J42" s="65">
        <v>16930</v>
      </c>
      <c r="K42" s="65">
        <v>7695691372</v>
      </c>
    </row>
    <row r="43" spans="1:11" ht="26.25" customHeight="1" x14ac:dyDescent="0.3">
      <c r="A43" s="93" t="s">
        <v>67</v>
      </c>
      <c r="B43" s="93"/>
      <c r="C43" s="93"/>
      <c r="D43" s="93"/>
      <c r="E43" s="93"/>
      <c r="F43" s="93"/>
      <c r="G43" s="93"/>
      <c r="H43" s="93"/>
      <c r="I43" s="93"/>
      <c r="J43" s="93"/>
      <c r="K43" s="93"/>
    </row>
    <row r="44" spans="1:11" ht="62.25" customHeight="1" x14ac:dyDescent="0.3">
      <c r="A44" s="94" t="s">
        <v>68</v>
      </c>
      <c r="B44" s="94"/>
      <c r="C44" s="94"/>
      <c r="D44" s="94"/>
      <c r="E44" s="94"/>
      <c r="F44" s="94"/>
      <c r="G44" s="94"/>
      <c r="H44" s="94"/>
      <c r="I44" s="94"/>
      <c r="J44" s="94"/>
      <c r="K44" s="94"/>
    </row>
    <row r="45" spans="1:11" x14ac:dyDescent="0.3">
      <c r="A45" s="66" t="s">
        <v>61</v>
      </c>
      <c r="B45" s="66"/>
      <c r="C45" s="66"/>
      <c r="D45" s="66"/>
      <c r="E45" s="66"/>
      <c r="F45" s="66"/>
      <c r="G45" s="66"/>
      <c r="H45" s="66"/>
    </row>
    <row r="46" spans="1:11" x14ac:dyDescent="0.3">
      <c r="A46" s="82" t="s">
        <v>69</v>
      </c>
    </row>
    <row r="47" spans="1:11" x14ac:dyDescent="0.3">
      <c r="A47" s="66"/>
    </row>
    <row r="48" spans="1:11" x14ac:dyDescent="0.3">
      <c r="A48" s="66"/>
    </row>
    <row r="49" spans="1:3" x14ac:dyDescent="0.3">
      <c r="A49" s="68"/>
      <c r="B49" s="69"/>
    </row>
    <row r="51" spans="1:3" x14ac:dyDescent="0.3">
      <c r="B51" s="44"/>
      <c r="C51" s="44"/>
    </row>
    <row r="56" spans="1:3" x14ac:dyDescent="0.3">
      <c r="A56" s="44"/>
    </row>
  </sheetData>
  <mergeCells count="9">
    <mergeCell ref="A43:K43"/>
    <mergeCell ref="A44:K44"/>
    <mergeCell ref="A1:K1"/>
    <mergeCell ref="A2:K2"/>
    <mergeCell ref="A3:K3"/>
    <mergeCell ref="A4:K4"/>
    <mergeCell ref="A5:K5"/>
    <mergeCell ref="B6:D6"/>
    <mergeCell ref="E6:J6"/>
  </mergeCells>
  <pageMargins left="0.7" right="0.7" top="0.75" bottom="0.75" header="0.3" footer="0.3"/>
  <pageSetup paperSize="5" scale="4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Table of contents</vt:lpstr>
      <vt:lpstr>Overallocation adjustment</vt:lpstr>
      <vt:lpstr>Net flows summary</vt:lpstr>
      <vt:lpstr>Difference 2018 Q2 vs. Q1</vt:lpstr>
      <vt:lpstr>2018 Q2</vt:lpstr>
      <vt:lpstr>2018 Q1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Mason Inman</dc:creator>
  <cp:lastModifiedBy>Author</cp:lastModifiedBy>
  <dcterms:created xsi:type="dcterms:W3CDTF">2018-05-22T19:59:41Z</dcterms:created>
  <dcterms:modified xsi:type="dcterms:W3CDTF">2018-07-16T21:37:45Z</dcterms:modified>
</cp:coreProperties>
</file>